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613"/>
  <workbookPr checkCompatibility="1" autoCompressPictures="0"/>
  <bookViews>
    <workbookView xWindow="0" yWindow="0" windowWidth="25620" windowHeight="16060" activeTab="1"/>
  </bookViews>
  <sheets>
    <sheet name="Info" sheetId="95" r:id="rId1"/>
    <sheet name="Figure 9.1" sheetId="89" r:id="rId2"/>
    <sheet name="Hearings" sheetId="76" r:id="rId3"/>
    <sheet name="ExecOrders" sheetId="93" r:id="rId4"/>
    <sheet name="MIP" sheetId="94" r:id="rId5"/>
  </sheets>
  <externalReferences>
    <externalReference r:id="rId6"/>
  </externalReferences>
  <definedNames>
    <definedName name="_Regression_Int" localSheetId="3" hidden="1">1</definedName>
    <definedName name="_Regression_Int" localSheetId="2" hidden="1">1</definedName>
    <definedName name="_Regression_Int" localSheetId="4" hidden="1">1</definedName>
    <definedName name="B_agenda_entropy" localSheetId="3">ExecOrders!$G$16</definedName>
    <definedName name="B_agenda_entropy" localSheetId="4">MIP!$G$16</definedName>
    <definedName name="B_agenda_entropy">Hearings!$G$16</definedName>
    <definedName name="B_agenda_herfindahl" localSheetId="3">ExecOrders!$G$16</definedName>
    <definedName name="B_agenda_herfindahl" localSheetId="4">MIP!$G$16</definedName>
    <definedName name="B_agenda_herfindahl">Hearings!$G$16</definedName>
    <definedName name="B_cons" localSheetId="3">ExecOrders!$G$22</definedName>
    <definedName name="B_cons" localSheetId="4">MIP!$G$22</definedName>
    <definedName name="B_cons">Hearings!$G$22</definedName>
    <definedName name="B_countdownpres" localSheetId="3">ExecOrders!$G$21</definedName>
    <definedName name="B_countdownpres" localSheetId="4">MIP!$G$21</definedName>
    <definedName name="B_countdownpres">Hearings!$G$21</definedName>
    <definedName name="B_entropy" localSheetId="3">ExecOrders!$G$17</definedName>
    <definedName name="B_entropy" localSheetId="4">MIP!$G$17</definedName>
    <definedName name="B_entropy">Hearings!$G$17</definedName>
    <definedName name="B_execorderspct" localSheetId="3">ExecOrders!$G$19</definedName>
    <definedName name="B_execorderspct" localSheetId="4">MIP!$G$19</definedName>
    <definedName name="B_execorderspct">Hearings!$G$19</definedName>
    <definedName name="B_L1.logitstories" localSheetId="3">ExecOrders!$G$15</definedName>
    <definedName name="B_L1.logitstories" localSheetId="4">MIP!$G$15</definedName>
    <definedName name="B_L1.logitstories">Hearings!$G$15</definedName>
    <definedName name="B_lawspct" localSheetId="3">ExecOrders!$G$20</definedName>
    <definedName name="B_lawspct" localSheetId="4">MIP!$G$20</definedName>
    <definedName name="B_lawspct">Hearings!$G$20</definedName>
    <definedName name="B_mippct" localSheetId="3">ExecOrders!$G$18</definedName>
    <definedName name="B_mippct" localSheetId="4">MIP!$G$18</definedName>
    <definedName name="B_mippct">Hearings!$G$18</definedName>
    <definedName name="max_agenda_entropy" localSheetId="3">ExecOrders!$K$7</definedName>
    <definedName name="max_agenda_entropy" localSheetId="4">MIP!$K$7</definedName>
    <definedName name="max_agenda_entropy">Hearings!$K$7</definedName>
    <definedName name="max_agenda_herfindahl" localSheetId="3">ExecOrders!$K$7</definedName>
    <definedName name="max_agenda_herfindahl" localSheetId="4">MIP!$K$7</definedName>
    <definedName name="max_agenda_herfindahl">Hearings!$K$7</definedName>
    <definedName name="max_countdownpres" localSheetId="3">ExecOrders!$K$12</definedName>
    <definedName name="max_countdownpres" localSheetId="4">MIP!$K$12</definedName>
    <definedName name="max_countdownpres">Hearings!$K$12</definedName>
    <definedName name="max_entropy" localSheetId="3">ExecOrders!$K$8</definedName>
    <definedName name="max_entropy" localSheetId="4">MIP!$K$8</definedName>
    <definedName name="max_entropy">Hearings!$K$8</definedName>
    <definedName name="max_execorderspct" localSheetId="3">ExecOrders!$K$10</definedName>
    <definedName name="max_execorderspct" localSheetId="4">MIP!$K$10</definedName>
    <definedName name="max_execorderspct">Hearings!$K$10</definedName>
    <definedName name="max_L1.logitstories" localSheetId="3">ExecOrders!$K$6</definedName>
    <definedName name="max_L1.logitstories" localSheetId="4">MIP!$K$6</definedName>
    <definedName name="max_L1.logitstories">Hearings!$K$6</definedName>
    <definedName name="max_lawspct" localSheetId="3">ExecOrders!$K$11</definedName>
    <definedName name="max_lawspct" localSheetId="4">MIP!$K$11</definedName>
    <definedName name="max_lawspct">Hearings!$K$11</definedName>
    <definedName name="max_mippct" localSheetId="3">ExecOrders!$K$9</definedName>
    <definedName name="max_mippct" localSheetId="4">MIP!$K$9</definedName>
    <definedName name="max_mippct">Hearings!$K$9</definedName>
    <definedName name="mean_agenda_entropy" localSheetId="3">ExecOrders!$H$7</definedName>
    <definedName name="mean_agenda_entropy" localSheetId="4">MIP!$H$7</definedName>
    <definedName name="mean_agenda_entropy">Hearings!$H$7</definedName>
    <definedName name="mean_agenda_herfindahl" localSheetId="3">ExecOrders!$H$7</definedName>
    <definedName name="mean_agenda_herfindahl" localSheetId="4">MIP!$H$7</definedName>
    <definedName name="mean_agenda_herfindahl">Hearings!$H$7</definedName>
    <definedName name="mean_countdownpres" localSheetId="3">ExecOrders!$H$12</definedName>
    <definedName name="mean_countdownpres" localSheetId="4">MIP!$H$12</definedName>
    <definedName name="mean_countdownpres">Hearings!$H$12</definedName>
    <definedName name="mean_entropy" localSheetId="3">ExecOrders!$H$8</definedName>
    <definedName name="mean_entropy" localSheetId="4">MIP!$H$8</definedName>
    <definedName name="mean_entropy">Hearings!$H$8</definedName>
    <definedName name="mean_execorderspct" localSheetId="3">ExecOrders!$H$10</definedName>
    <definedName name="mean_execorderspct" localSheetId="4">MIP!$H$10</definedName>
    <definedName name="mean_execorderspct">Hearings!$H$10</definedName>
    <definedName name="mean_L1.logitstories" localSheetId="3">ExecOrders!$H$6</definedName>
    <definedName name="mean_L1.logitstories" localSheetId="4">MIP!$H$6</definedName>
    <definedName name="mean_L1.logitstories">Hearings!$H$6</definedName>
    <definedName name="mean_lawspct" localSheetId="3">ExecOrders!$H$11</definedName>
    <definedName name="mean_lawspct" localSheetId="4">MIP!$H$11</definedName>
    <definedName name="mean_lawspct">Hearings!$H$11</definedName>
    <definedName name="mean_mippct" localSheetId="3">ExecOrders!$H$9</definedName>
    <definedName name="mean_mippct" localSheetId="4">MIP!$H$9</definedName>
    <definedName name="mean_mippct">Hearings!$H$9</definedName>
    <definedName name="min_agenda_entropy" localSheetId="3">ExecOrders!$J$7</definedName>
    <definedName name="min_agenda_entropy" localSheetId="4">MIP!$J$7</definedName>
    <definedName name="min_agenda_entropy">Hearings!$J$7</definedName>
    <definedName name="min_agenda_herfindahl" localSheetId="3">ExecOrders!$J$7</definedName>
    <definedName name="min_agenda_herfindahl" localSheetId="4">MIP!$J$7</definedName>
    <definedName name="min_agenda_herfindahl">Hearings!$J$7</definedName>
    <definedName name="min_countdownpres" localSheetId="3">ExecOrders!$J$12</definedName>
    <definedName name="min_countdownpres" localSheetId="4">MIP!$J$12</definedName>
    <definedName name="min_countdownpres">Hearings!$J$12</definedName>
    <definedName name="min_entropy" localSheetId="3">ExecOrders!$J$8</definedName>
    <definedName name="min_entropy" localSheetId="4">MIP!$J$8</definedName>
    <definedName name="min_entropy">Hearings!$J$8</definedName>
    <definedName name="min_execorderspct" localSheetId="3">ExecOrders!$J$10</definedName>
    <definedName name="min_execorderspct" localSheetId="4">MIP!$J$10</definedName>
    <definedName name="min_execorderspct">Hearings!$J$10</definedName>
    <definedName name="min_L1.logitstories" localSheetId="3">ExecOrders!$J$6</definedName>
    <definedName name="min_L1.logitstories" localSheetId="4">MIP!$J$6</definedName>
    <definedName name="min_L1.logitstories">Hearings!$J$6</definedName>
    <definedName name="min_lawspct" localSheetId="3">ExecOrders!$J$11</definedName>
    <definedName name="min_lawspct" localSheetId="4">MIP!$J$11</definedName>
    <definedName name="min_lawspct">Hearings!$J$11</definedName>
    <definedName name="min_mippct" localSheetId="3">ExecOrders!$J$9</definedName>
    <definedName name="min_mippct" localSheetId="4">MIP!$J$9</definedName>
    <definedName name="min_mippct">Hearings!$J$9</definedName>
    <definedName name="sd_agenda_entropy" localSheetId="3">ExecOrders!$I$7</definedName>
    <definedName name="sd_agenda_entropy" localSheetId="4">MIP!$I$7</definedName>
    <definedName name="sd_agenda_entropy">Hearings!$I$7</definedName>
    <definedName name="sd_agenda_herfindahl" localSheetId="3">ExecOrders!$I$7</definedName>
    <definedName name="sd_agenda_herfindahl" localSheetId="4">MIP!$I$7</definedName>
    <definedName name="sd_agenda_herfindahl">Hearings!$I$7</definedName>
    <definedName name="sd_countdownpres" localSheetId="3">ExecOrders!$I$12</definedName>
    <definedName name="sd_countdownpres" localSheetId="4">MIP!$I$12</definedName>
    <definedName name="sd_countdownpres">Hearings!$I$12</definedName>
    <definedName name="sd_entropy" localSheetId="3">ExecOrders!$I$8</definedName>
    <definedName name="sd_entropy" localSheetId="4">MIP!$I$8</definedName>
    <definedName name="sd_entropy">Hearings!$I$8</definedName>
    <definedName name="sd_execorderspct" localSheetId="3">ExecOrders!$I$10</definedName>
    <definedName name="sd_execorderspct" localSheetId="4">MIP!$I$10</definedName>
    <definedName name="sd_execorderspct">Hearings!$I$10</definedName>
    <definedName name="sd_L1.logitstories" localSheetId="3">ExecOrders!$I$6</definedName>
    <definedName name="sd_L1.logitstories" localSheetId="4">MIP!$I$6</definedName>
    <definedName name="sd_L1.logitstories">Hearings!$I$6</definedName>
    <definedName name="sd_lawspct" localSheetId="3">ExecOrders!$I$11</definedName>
    <definedName name="sd_lawspct" localSheetId="4">MIP!$I$11</definedName>
    <definedName name="sd_lawspct">Hearings!$I$11</definedName>
    <definedName name="sd_mippct" localSheetId="3">ExecOrders!$I$9</definedName>
    <definedName name="sd_mippct" localSheetId="4">MIP!$I$9</definedName>
    <definedName name="sd_mippct">Hearings!$I$9</definedName>
    <definedName name="stories_increase1sd_congestion">#REF!</definedName>
    <definedName name="stories_increase1sd_entropy" localSheetId="3">ExecOrders!$E$8</definedName>
    <definedName name="stories_increase1sd_entropy" localSheetId="4">MIP!$E$8</definedName>
    <definedName name="stories_increase1sd_entropy">Hearings!$E$8</definedName>
    <definedName name="stories_increase1sd_execorderspct">#REF!</definedName>
    <definedName name="stories_increase1sd_laws">#REF!</definedName>
    <definedName name="stories_increase1sd_mippct">#REF!</definedName>
    <definedName name="stories_increase1sd_prior">#REF!</definedName>
    <definedName name="x">[1]L.logitstories!$E$8</definedName>
    <definedName name="xxx">[1]Laws!$E$8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" i="94" l="1"/>
  <c r="P9" i="94"/>
  <c r="R9" i="94"/>
  <c r="O10" i="94"/>
  <c r="P10" i="94"/>
  <c r="R10" i="94"/>
  <c r="O11" i="94"/>
  <c r="P11" i="94"/>
  <c r="R11" i="94"/>
  <c r="O12" i="94"/>
  <c r="P12" i="94"/>
  <c r="R12" i="94"/>
  <c r="O13" i="94"/>
  <c r="P13" i="94"/>
  <c r="R13" i="94"/>
  <c r="O14" i="94"/>
  <c r="P14" i="94"/>
  <c r="R14" i="94"/>
  <c r="O15" i="94"/>
  <c r="P15" i="94"/>
  <c r="R15" i="94"/>
  <c r="O16" i="94"/>
  <c r="P16" i="94"/>
  <c r="R16" i="94"/>
  <c r="R19" i="94"/>
  <c r="CO9" i="94"/>
  <c r="CP9" i="94"/>
  <c r="CR9" i="94"/>
  <c r="CO10" i="94"/>
  <c r="CP10" i="94"/>
  <c r="CR10" i="94"/>
  <c r="CO11" i="94"/>
  <c r="CP11" i="94"/>
  <c r="CR11" i="94"/>
  <c r="CO12" i="94"/>
  <c r="A21" i="94"/>
  <c r="CP12" i="94"/>
  <c r="CR12" i="94"/>
  <c r="CO13" i="94"/>
  <c r="CP13" i="94"/>
  <c r="CR13" i="94"/>
  <c r="CO14" i="94"/>
  <c r="CP14" i="94"/>
  <c r="CR14" i="94"/>
  <c r="CO15" i="94"/>
  <c r="CP15" i="94"/>
  <c r="CR15" i="94"/>
  <c r="CO16" i="94"/>
  <c r="CP16" i="94"/>
  <c r="CR16" i="94"/>
  <c r="CR19" i="94"/>
  <c r="CR22" i="94"/>
  <c r="CR25" i="94"/>
  <c r="CI9" i="94"/>
  <c r="CJ9" i="94"/>
  <c r="CL9" i="94"/>
  <c r="CI10" i="94"/>
  <c r="CJ10" i="94"/>
  <c r="CL10" i="94"/>
  <c r="CI11" i="94"/>
  <c r="CJ11" i="94"/>
  <c r="CL11" i="94"/>
  <c r="CI12" i="94"/>
  <c r="A11" i="94"/>
  <c r="A12" i="94"/>
  <c r="A13" i="94"/>
  <c r="A14" i="94"/>
  <c r="A15" i="94"/>
  <c r="A16" i="94"/>
  <c r="A17" i="94"/>
  <c r="A18" i="94"/>
  <c r="A19" i="94"/>
  <c r="A20" i="94"/>
  <c r="CJ12" i="94"/>
  <c r="CL12" i="94"/>
  <c r="CI13" i="94"/>
  <c r="CJ13" i="94"/>
  <c r="CL13" i="94"/>
  <c r="CI14" i="94"/>
  <c r="CJ14" i="94"/>
  <c r="CL14" i="94"/>
  <c r="CI15" i="94"/>
  <c r="CJ15" i="94"/>
  <c r="CL15" i="94"/>
  <c r="CI16" i="94"/>
  <c r="CJ16" i="94"/>
  <c r="CL16" i="94"/>
  <c r="CL19" i="94"/>
  <c r="CL22" i="94"/>
  <c r="CL25" i="94"/>
  <c r="CC9" i="94"/>
  <c r="CD9" i="94"/>
  <c r="CF9" i="94"/>
  <c r="CC10" i="94"/>
  <c r="CD10" i="94"/>
  <c r="CF10" i="94"/>
  <c r="CC11" i="94"/>
  <c r="CD11" i="94"/>
  <c r="CF11" i="94"/>
  <c r="CC12" i="94"/>
  <c r="CD12" i="94"/>
  <c r="CF12" i="94"/>
  <c r="CC13" i="94"/>
  <c r="CD13" i="94"/>
  <c r="CF13" i="94"/>
  <c r="CC14" i="94"/>
  <c r="CD14" i="94"/>
  <c r="CF14" i="94"/>
  <c r="CC15" i="94"/>
  <c r="CD15" i="94"/>
  <c r="CF15" i="94"/>
  <c r="CC16" i="94"/>
  <c r="CD16" i="94"/>
  <c r="CF16" i="94"/>
  <c r="CF19" i="94"/>
  <c r="CF22" i="94"/>
  <c r="CF25" i="94"/>
  <c r="BW9" i="94"/>
  <c r="BX9" i="94"/>
  <c r="BZ9" i="94"/>
  <c r="BW10" i="94"/>
  <c r="BX10" i="94"/>
  <c r="BZ10" i="94"/>
  <c r="BW11" i="94"/>
  <c r="BX11" i="94"/>
  <c r="BZ11" i="94"/>
  <c r="BW12" i="94"/>
  <c r="BX12" i="94"/>
  <c r="BZ12" i="94"/>
  <c r="BW13" i="94"/>
  <c r="BX13" i="94"/>
  <c r="BZ13" i="94"/>
  <c r="BW14" i="94"/>
  <c r="BX14" i="94"/>
  <c r="BZ14" i="94"/>
  <c r="BW15" i="94"/>
  <c r="BX15" i="94"/>
  <c r="BZ15" i="94"/>
  <c r="BW16" i="94"/>
  <c r="BX16" i="94"/>
  <c r="BZ16" i="94"/>
  <c r="BZ19" i="94"/>
  <c r="BZ22" i="94"/>
  <c r="BZ25" i="94"/>
  <c r="BQ9" i="94"/>
  <c r="BR9" i="94"/>
  <c r="BT9" i="94"/>
  <c r="BQ10" i="94"/>
  <c r="BR10" i="94"/>
  <c r="BT10" i="94"/>
  <c r="BQ11" i="94"/>
  <c r="BR11" i="94"/>
  <c r="BT11" i="94"/>
  <c r="BQ12" i="94"/>
  <c r="BR12" i="94"/>
  <c r="BT12" i="94"/>
  <c r="BQ13" i="94"/>
  <c r="BR13" i="94"/>
  <c r="BT13" i="94"/>
  <c r="BQ14" i="94"/>
  <c r="BR14" i="94"/>
  <c r="BT14" i="94"/>
  <c r="BQ15" i="94"/>
  <c r="BR15" i="94"/>
  <c r="BT15" i="94"/>
  <c r="BQ16" i="94"/>
  <c r="BR16" i="94"/>
  <c r="BT16" i="94"/>
  <c r="BT19" i="94"/>
  <c r="BT22" i="94"/>
  <c r="BT25" i="94"/>
  <c r="BK9" i="94"/>
  <c r="BL9" i="94"/>
  <c r="BN9" i="94"/>
  <c r="BK10" i="94"/>
  <c r="BL10" i="94"/>
  <c r="BN10" i="94"/>
  <c r="BK11" i="94"/>
  <c r="BL11" i="94"/>
  <c r="BN11" i="94"/>
  <c r="BK12" i="94"/>
  <c r="BL12" i="94"/>
  <c r="BN12" i="94"/>
  <c r="BK13" i="94"/>
  <c r="BL13" i="94"/>
  <c r="BN13" i="94"/>
  <c r="BK14" i="94"/>
  <c r="BL14" i="94"/>
  <c r="BN14" i="94"/>
  <c r="BK15" i="94"/>
  <c r="BL15" i="94"/>
  <c r="BN15" i="94"/>
  <c r="BK16" i="94"/>
  <c r="BL16" i="94"/>
  <c r="BN16" i="94"/>
  <c r="BN19" i="94"/>
  <c r="BN22" i="94"/>
  <c r="BN25" i="94"/>
  <c r="BE9" i="94"/>
  <c r="BF9" i="94"/>
  <c r="BH9" i="94"/>
  <c r="BE10" i="94"/>
  <c r="BF10" i="94"/>
  <c r="BH10" i="94"/>
  <c r="BE11" i="94"/>
  <c r="BF11" i="94"/>
  <c r="BH11" i="94"/>
  <c r="BE12" i="94"/>
  <c r="BF12" i="94"/>
  <c r="BH12" i="94"/>
  <c r="BE13" i="94"/>
  <c r="BF13" i="94"/>
  <c r="BH13" i="94"/>
  <c r="BE14" i="94"/>
  <c r="BF14" i="94"/>
  <c r="BH14" i="94"/>
  <c r="BE15" i="94"/>
  <c r="BF15" i="94"/>
  <c r="BH15" i="94"/>
  <c r="BE16" i="94"/>
  <c r="BF16" i="94"/>
  <c r="BH16" i="94"/>
  <c r="BH19" i="94"/>
  <c r="BH22" i="94"/>
  <c r="BH25" i="94"/>
  <c r="AY9" i="94"/>
  <c r="AZ9" i="94"/>
  <c r="BB9" i="94"/>
  <c r="AY10" i="94"/>
  <c r="AZ10" i="94"/>
  <c r="BB10" i="94"/>
  <c r="AY11" i="94"/>
  <c r="AZ11" i="94"/>
  <c r="BB11" i="94"/>
  <c r="AY12" i="94"/>
  <c r="AZ12" i="94"/>
  <c r="BB12" i="94"/>
  <c r="AY13" i="94"/>
  <c r="AZ13" i="94"/>
  <c r="BB13" i="94"/>
  <c r="AY14" i="94"/>
  <c r="AZ14" i="94"/>
  <c r="BB14" i="94"/>
  <c r="AY15" i="94"/>
  <c r="AZ15" i="94"/>
  <c r="BB15" i="94"/>
  <c r="AY16" i="94"/>
  <c r="AZ16" i="94"/>
  <c r="BB16" i="94"/>
  <c r="BB19" i="94"/>
  <c r="BB22" i="94"/>
  <c r="BB25" i="94"/>
  <c r="AS9" i="94"/>
  <c r="AT9" i="94"/>
  <c r="AV9" i="94"/>
  <c r="AS10" i="94"/>
  <c r="AT10" i="94"/>
  <c r="AV10" i="94"/>
  <c r="AS11" i="94"/>
  <c r="AT11" i="94"/>
  <c r="AV11" i="94"/>
  <c r="AS12" i="94"/>
  <c r="AT12" i="94"/>
  <c r="AV12" i="94"/>
  <c r="AS13" i="94"/>
  <c r="AT13" i="94"/>
  <c r="AV13" i="94"/>
  <c r="AS14" i="94"/>
  <c r="AT14" i="94"/>
  <c r="AV14" i="94"/>
  <c r="AS15" i="94"/>
  <c r="AT15" i="94"/>
  <c r="AV15" i="94"/>
  <c r="AS16" i="94"/>
  <c r="AT16" i="94"/>
  <c r="AV16" i="94"/>
  <c r="AV19" i="94"/>
  <c r="AV22" i="94"/>
  <c r="AV25" i="94"/>
  <c r="AM9" i="94"/>
  <c r="AN9" i="94"/>
  <c r="AP9" i="94"/>
  <c r="AM10" i="94"/>
  <c r="AN10" i="94"/>
  <c r="AP10" i="94"/>
  <c r="AM11" i="94"/>
  <c r="AN11" i="94"/>
  <c r="AP11" i="94"/>
  <c r="AM12" i="94"/>
  <c r="AN12" i="94"/>
  <c r="AP12" i="94"/>
  <c r="AM13" i="94"/>
  <c r="AN13" i="94"/>
  <c r="AP13" i="94"/>
  <c r="AM14" i="94"/>
  <c r="AN14" i="94"/>
  <c r="AP14" i="94"/>
  <c r="AM15" i="94"/>
  <c r="AN15" i="94"/>
  <c r="AP15" i="94"/>
  <c r="AM16" i="94"/>
  <c r="AN16" i="94"/>
  <c r="AP16" i="94"/>
  <c r="AP19" i="94"/>
  <c r="AP22" i="94"/>
  <c r="AP25" i="94"/>
  <c r="AG9" i="94"/>
  <c r="AH9" i="94"/>
  <c r="AJ9" i="94"/>
  <c r="AG10" i="94"/>
  <c r="AH10" i="94"/>
  <c r="AJ10" i="94"/>
  <c r="AG11" i="94"/>
  <c r="AH11" i="94"/>
  <c r="AJ11" i="94"/>
  <c r="AG12" i="94"/>
  <c r="AH12" i="94"/>
  <c r="AJ12" i="94"/>
  <c r="AG13" i="94"/>
  <c r="AH13" i="94"/>
  <c r="AJ13" i="94"/>
  <c r="AG14" i="94"/>
  <c r="AH14" i="94"/>
  <c r="AJ14" i="94"/>
  <c r="AG15" i="94"/>
  <c r="AH15" i="94"/>
  <c r="AJ15" i="94"/>
  <c r="AG16" i="94"/>
  <c r="AH16" i="94"/>
  <c r="AJ16" i="94"/>
  <c r="AJ19" i="94"/>
  <c r="AJ22" i="94"/>
  <c r="AJ25" i="94"/>
  <c r="AA9" i="94"/>
  <c r="AB9" i="94"/>
  <c r="AD9" i="94"/>
  <c r="AA10" i="94"/>
  <c r="AB10" i="94"/>
  <c r="AD10" i="94"/>
  <c r="AA11" i="94"/>
  <c r="AB11" i="94"/>
  <c r="AD11" i="94"/>
  <c r="AA12" i="94"/>
  <c r="AB12" i="94"/>
  <c r="AC12" i="94"/>
  <c r="AD12" i="94"/>
  <c r="AA13" i="94"/>
  <c r="AB13" i="94"/>
  <c r="AD13" i="94"/>
  <c r="AA14" i="94"/>
  <c r="AB14" i="94"/>
  <c r="AD14" i="94"/>
  <c r="AA15" i="94"/>
  <c r="AB15" i="94"/>
  <c r="AD15" i="94"/>
  <c r="AA16" i="94"/>
  <c r="AB16" i="94"/>
  <c r="AD16" i="94"/>
  <c r="AD19" i="94"/>
  <c r="AD22" i="94"/>
  <c r="AD25" i="94"/>
  <c r="U9" i="94"/>
  <c r="V9" i="94"/>
  <c r="X9" i="94"/>
  <c r="U10" i="94"/>
  <c r="V10" i="94"/>
  <c r="X10" i="94"/>
  <c r="U11" i="94"/>
  <c r="V11" i="94"/>
  <c r="X11" i="94"/>
  <c r="U12" i="94"/>
  <c r="V12" i="94"/>
  <c r="W12" i="94"/>
  <c r="X12" i="94"/>
  <c r="U13" i="94"/>
  <c r="V13" i="94"/>
  <c r="X13" i="94"/>
  <c r="U14" i="94"/>
  <c r="V14" i="94"/>
  <c r="X14" i="94"/>
  <c r="U15" i="94"/>
  <c r="V15" i="94"/>
  <c r="X15" i="94"/>
  <c r="U16" i="94"/>
  <c r="V16" i="94"/>
  <c r="X16" i="94"/>
  <c r="X19" i="94"/>
  <c r="X22" i="94"/>
  <c r="X25" i="94"/>
  <c r="R22" i="94"/>
  <c r="R25" i="94"/>
  <c r="CR24" i="94"/>
  <c r="CL24" i="94"/>
  <c r="CF24" i="94"/>
  <c r="BZ24" i="94"/>
  <c r="BT24" i="94"/>
  <c r="BN24" i="94"/>
  <c r="BH24" i="94"/>
  <c r="BB24" i="94"/>
  <c r="AV24" i="94"/>
  <c r="AP24" i="94"/>
  <c r="AJ24" i="94"/>
  <c r="AD24" i="94"/>
  <c r="X24" i="94"/>
  <c r="R24" i="94"/>
  <c r="A24" i="94"/>
  <c r="D21" i="94"/>
  <c r="D11" i="94"/>
  <c r="D23" i="94"/>
  <c r="C21" i="94"/>
  <c r="B21" i="94"/>
  <c r="D20" i="94"/>
  <c r="C20" i="94"/>
  <c r="B20" i="94"/>
  <c r="D19" i="94"/>
  <c r="C19" i="94"/>
  <c r="B19" i="94"/>
  <c r="D18" i="94"/>
  <c r="C18" i="94"/>
  <c r="B18" i="94"/>
  <c r="D17" i="94"/>
  <c r="C17" i="94"/>
  <c r="B17" i="94"/>
  <c r="D16" i="94"/>
  <c r="C16" i="94"/>
  <c r="B16" i="94"/>
  <c r="D15" i="94"/>
  <c r="C15" i="94"/>
  <c r="B15" i="94"/>
  <c r="D14" i="94"/>
  <c r="C14" i="94"/>
  <c r="B14" i="94"/>
  <c r="D13" i="94"/>
  <c r="C13" i="94"/>
  <c r="B13" i="94"/>
  <c r="D12" i="94"/>
  <c r="C12" i="94"/>
  <c r="B12" i="94"/>
  <c r="C11" i="94"/>
  <c r="B11" i="94"/>
  <c r="D9" i="94"/>
  <c r="D6" i="94"/>
  <c r="E9" i="94"/>
  <c r="C9" i="94"/>
  <c r="B9" i="94"/>
  <c r="D8" i="94"/>
  <c r="E8" i="94"/>
  <c r="C8" i="94"/>
  <c r="B8" i="94"/>
  <c r="C6" i="94"/>
  <c r="B6" i="94"/>
  <c r="CN5" i="94"/>
  <c r="CH5" i="94"/>
  <c r="CB5" i="94"/>
  <c r="BV5" i="94"/>
  <c r="BP5" i="94"/>
  <c r="BJ5" i="94"/>
  <c r="BD5" i="94"/>
  <c r="AX5" i="94"/>
  <c r="AR5" i="94"/>
  <c r="AL5" i="94"/>
  <c r="AF5" i="94"/>
  <c r="O9" i="93"/>
  <c r="R9" i="93"/>
  <c r="O10" i="93"/>
  <c r="P10" i="93"/>
  <c r="R10" i="93"/>
  <c r="O11" i="93"/>
  <c r="P11" i="93"/>
  <c r="R11" i="93"/>
  <c r="O12" i="93"/>
  <c r="P12" i="93"/>
  <c r="R12" i="93"/>
  <c r="O13" i="93"/>
  <c r="P13" i="93"/>
  <c r="R13" i="93"/>
  <c r="O14" i="93"/>
  <c r="P14" i="93"/>
  <c r="R14" i="93"/>
  <c r="O15" i="93"/>
  <c r="P15" i="93"/>
  <c r="R15" i="93"/>
  <c r="O16" i="93"/>
  <c r="P16" i="93"/>
  <c r="R16" i="93"/>
  <c r="R19" i="93"/>
  <c r="CO9" i="93"/>
  <c r="CR9" i="93"/>
  <c r="CO10" i="93"/>
  <c r="CP10" i="93"/>
  <c r="CR10" i="93"/>
  <c r="CO11" i="93"/>
  <c r="CP11" i="93"/>
  <c r="CR11" i="93"/>
  <c r="CO12" i="93"/>
  <c r="A21" i="93"/>
  <c r="CP12" i="93"/>
  <c r="CR12" i="93"/>
  <c r="CO13" i="93"/>
  <c r="CP13" i="93"/>
  <c r="CR13" i="93"/>
  <c r="CO14" i="93"/>
  <c r="CP14" i="93"/>
  <c r="CR14" i="93"/>
  <c r="CO15" i="93"/>
  <c r="CP15" i="93"/>
  <c r="CR15" i="93"/>
  <c r="CO16" i="93"/>
  <c r="CP16" i="93"/>
  <c r="CR16" i="93"/>
  <c r="CR19" i="93"/>
  <c r="CR22" i="93"/>
  <c r="CR25" i="93"/>
  <c r="CR24" i="93"/>
  <c r="CI9" i="93"/>
  <c r="CL9" i="93"/>
  <c r="CI10" i="93"/>
  <c r="CJ10" i="93"/>
  <c r="CL10" i="93"/>
  <c r="CI11" i="93"/>
  <c r="CJ11" i="93"/>
  <c r="CL11" i="93"/>
  <c r="CI12" i="93"/>
  <c r="A11" i="93"/>
  <c r="A12" i="93"/>
  <c r="A13" i="93"/>
  <c r="A14" i="93"/>
  <c r="A15" i="93"/>
  <c r="A16" i="93"/>
  <c r="A17" i="93"/>
  <c r="A18" i="93"/>
  <c r="A19" i="93"/>
  <c r="A20" i="93"/>
  <c r="CJ12" i="93"/>
  <c r="CL12" i="93"/>
  <c r="CI13" i="93"/>
  <c r="CJ13" i="93"/>
  <c r="CL13" i="93"/>
  <c r="CI14" i="93"/>
  <c r="CJ14" i="93"/>
  <c r="CL14" i="93"/>
  <c r="CI15" i="93"/>
  <c r="CJ15" i="93"/>
  <c r="CL15" i="93"/>
  <c r="CI16" i="93"/>
  <c r="CJ16" i="93"/>
  <c r="CL16" i="93"/>
  <c r="CL19" i="93"/>
  <c r="CL22" i="93"/>
  <c r="CL25" i="93"/>
  <c r="CL24" i="93"/>
  <c r="CC9" i="93"/>
  <c r="CF9" i="93"/>
  <c r="CC10" i="93"/>
  <c r="CD10" i="93"/>
  <c r="CF10" i="93"/>
  <c r="CC11" i="93"/>
  <c r="CD11" i="93"/>
  <c r="CF11" i="93"/>
  <c r="CC12" i="93"/>
  <c r="CD12" i="93"/>
  <c r="CF12" i="93"/>
  <c r="CC13" i="93"/>
  <c r="CD13" i="93"/>
  <c r="CF13" i="93"/>
  <c r="CC14" i="93"/>
  <c r="CD14" i="93"/>
  <c r="CF14" i="93"/>
  <c r="CC15" i="93"/>
  <c r="CD15" i="93"/>
  <c r="CF15" i="93"/>
  <c r="CC16" i="93"/>
  <c r="CD16" i="93"/>
  <c r="CF16" i="93"/>
  <c r="CF19" i="93"/>
  <c r="CF22" i="93"/>
  <c r="CF25" i="93"/>
  <c r="CF24" i="93"/>
  <c r="BW9" i="93"/>
  <c r="BZ9" i="93"/>
  <c r="BW10" i="93"/>
  <c r="BX10" i="93"/>
  <c r="BZ10" i="93"/>
  <c r="BW11" i="93"/>
  <c r="BX11" i="93"/>
  <c r="BZ11" i="93"/>
  <c r="BW12" i="93"/>
  <c r="BX12" i="93"/>
  <c r="BZ12" i="93"/>
  <c r="BW13" i="93"/>
  <c r="BX13" i="93"/>
  <c r="BZ13" i="93"/>
  <c r="BW14" i="93"/>
  <c r="BX14" i="93"/>
  <c r="BZ14" i="93"/>
  <c r="BW15" i="93"/>
  <c r="BX15" i="93"/>
  <c r="BZ15" i="93"/>
  <c r="BW16" i="93"/>
  <c r="BX16" i="93"/>
  <c r="BZ16" i="93"/>
  <c r="BZ19" i="93"/>
  <c r="BZ22" i="93"/>
  <c r="BZ25" i="93"/>
  <c r="BZ24" i="93"/>
  <c r="BQ9" i="93"/>
  <c r="BT9" i="93"/>
  <c r="BQ10" i="93"/>
  <c r="BR10" i="93"/>
  <c r="BT10" i="93"/>
  <c r="BQ11" i="93"/>
  <c r="BR11" i="93"/>
  <c r="BT11" i="93"/>
  <c r="BQ12" i="93"/>
  <c r="BR12" i="93"/>
  <c r="BT12" i="93"/>
  <c r="BQ13" i="93"/>
  <c r="BR13" i="93"/>
  <c r="BT13" i="93"/>
  <c r="BQ14" i="93"/>
  <c r="BR14" i="93"/>
  <c r="BT14" i="93"/>
  <c r="BQ15" i="93"/>
  <c r="BR15" i="93"/>
  <c r="BT15" i="93"/>
  <c r="BQ16" i="93"/>
  <c r="BR16" i="93"/>
  <c r="BT16" i="93"/>
  <c r="BT19" i="93"/>
  <c r="BT22" i="93"/>
  <c r="BT25" i="93"/>
  <c r="BT24" i="93"/>
  <c r="BK9" i="93"/>
  <c r="BN9" i="93"/>
  <c r="BK10" i="93"/>
  <c r="BL10" i="93"/>
  <c r="BN10" i="93"/>
  <c r="BK11" i="93"/>
  <c r="BL11" i="93"/>
  <c r="BN11" i="93"/>
  <c r="BK12" i="93"/>
  <c r="BL12" i="93"/>
  <c r="BN12" i="93"/>
  <c r="BK13" i="93"/>
  <c r="BL13" i="93"/>
  <c r="BN13" i="93"/>
  <c r="BK14" i="93"/>
  <c r="BL14" i="93"/>
  <c r="BN14" i="93"/>
  <c r="BK15" i="93"/>
  <c r="BL15" i="93"/>
  <c r="BN15" i="93"/>
  <c r="BK16" i="93"/>
  <c r="BL16" i="93"/>
  <c r="BN16" i="93"/>
  <c r="BN19" i="93"/>
  <c r="BN22" i="93"/>
  <c r="BN25" i="93"/>
  <c r="BN24" i="93"/>
  <c r="BE9" i="93"/>
  <c r="BH9" i="93"/>
  <c r="BE10" i="93"/>
  <c r="BF10" i="93"/>
  <c r="BH10" i="93"/>
  <c r="BE11" i="93"/>
  <c r="BF11" i="93"/>
  <c r="BH11" i="93"/>
  <c r="BE12" i="93"/>
  <c r="BF12" i="93"/>
  <c r="BH12" i="93"/>
  <c r="BE13" i="93"/>
  <c r="BF13" i="93"/>
  <c r="BH13" i="93"/>
  <c r="BE14" i="93"/>
  <c r="BF14" i="93"/>
  <c r="BH14" i="93"/>
  <c r="BE15" i="93"/>
  <c r="BF15" i="93"/>
  <c r="BH15" i="93"/>
  <c r="BE16" i="93"/>
  <c r="BF16" i="93"/>
  <c r="BH16" i="93"/>
  <c r="BH19" i="93"/>
  <c r="BH22" i="93"/>
  <c r="BH25" i="93"/>
  <c r="BH24" i="93"/>
  <c r="AY9" i="93"/>
  <c r="BB9" i="93"/>
  <c r="AY10" i="93"/>
  <c r="AZ10" i="93"/>
  <c r="BB10" i="93"/>
  <c r="AY11" i="93"/>
  <c r="AZ11" i="93"/>
  <c r="BB11" i="93"/>
  <c r="AY12" i="93"/>
  <c r="AZ12" i="93"/>
  <c r="BB12" i="93"/>
  <c r="AY13" i="93"/>
  <c r="AZ13" i="93"/>
  <c r="BB13" i="93"/>
  <c r="AY14" i="93"/>
  <c r="AZ14" i="93"/>
  <c r="BB14" i="93"/>
  <c r="AY15" i="93"/>
  <c r="AZ15" i="93"/>
  <c r="BB15" i="93"/>
  <c r="AY16" i="93"/>
  <c r="AZ16" i="93"/>
  <c r="BB16" i="93"/>
  <c r="BB19" i="93"/>
  <c r="BB22" i="93"/>
  <c r="BB25" i="93"/>
  <c r="BB24" i="93"/>
  <c r="AS9" i="93"/>
  <c r="AV9" i="93"/>
  <c r="AS10" i="93"/>
  <c r="AT10" i="93"/>
  <c r="AV10" i="93"/>
  <c r="AS11" i="93"/>
  <c r="AT11" i="93"/>
  <c r="AV11" i="93"/>
  <c r="AS12" i="93"/>
  <c r="AT12" i="93"/>
  <c r="AV12" i="93"/>
  <c r="AS13" i="93"/>
  <c r="AT13" i="93"/>
  <c r="AV13" i="93"/>
  <c r="AS14" i="93"/>
  <c r="AT14" i="93"/>
  <c r="AV14" i="93"/>
  <c r="AS15" i="93"/>
  <c r="AT15" i="93"/>
  <c r="AV15" i="93"/>
  <c r="AS16" i="93"/>
  <c r="AT16" i="93"/>
  <c r="AV16" i="93"/>
  <c r="AV19" i="93"/>
  <c r="AV22" i="93"/>
  <c r="AV25" i="93"/>
  <c r="AV24" i="93"/>
  <c r="AM9" i="93"/>
  <c r="AP9" i="93"/>
  <c r="AM10" i="93"/>
  <c r="AN10" i="93"/>
  <c r="AP10" i="93"/>
  <c r="AM11" i="93"/>
  <c r="AN11" i="93"/>
  <c r="AP11" i="93"/>
  <c r="AM12" i="93"/>
  <c r="AN12" i="93"/>
  <c r="AP12" i="93"/>
  <c r="AM13" i="93"/>
  <c r="AN13" i="93"/>
  <c r="AP13" i="93"/>
  <c r="AM14" i="93"/>
  <c r="AN14" i="93"/>
  <c r="AP14" i="93"/>
  <c r="AM15" i="93"/>
  <c r="AN15" i="93"/>
  <c r="AP15" i="93"/>
  <c r="AM16" i="93"/>
  <c r="AN16" i="93"/>
  <c r="AP16" i="93"/>
  <c r="AP19" i="93"/>
  <c r="AP22" i="93"/>
  <c r="AP25" i="93"/>
  <c r="AP24" i="93"/>
  <c r="AG9" i="93"/>
  <c r="AJ9" i="93"/>
  <c r="AG10" i="93"/>
  <c r="AH10" i="93"/>
  <c r="AJ10" i="93"/>
  <c r="AG11" i="93"/>
  <c r="AH11" i="93"/>
  <c r="AJ11" i="93"/>
  <c r="AG12" i="93"/>
  <c r="AH12" i="93"/>
  <c r="AJ12" i="93"/>
  <c r="AG13" i="93"/>
  <c r="AH13" i="93"/>
  <c r="AJ13" i="93"/>
  <c r="AG14" i="93"/>
  <c r="AH14" i="93"/>
  <c r="AJ14" i="93"/>
  <c r="AG15" i="93"/>
  <c r="AH15" i="93"/>
  <c r="AJ15" i="93"/>
  <c r="AG16" i="93"/>
  <c r="AH16" i="93"/>
  <c r="AJ16" i="93"/>
  <c r="AJ19" i="93"/>
  <c r="AJ22" i="93"/>
  <c r="AJ25" i="93"/>
  <c r="AJ24" i="93"/>
  <c r="AA9" i="93"/>
  <c r="AD9" i="93"/>
  <c r="AA10" i="93"/>
  <c r="AB10" i="93"/>
  <c r="AD10" i="93"/>
  <c r="AA11" i="93"/>
  <c r="AB11" i="93"/>
  <c r="AD11" i="93"/>
  <c r="AA12" i="93"/>
  <c r="AB12" i="93"/>
  <c r="AC12" i="93"/>
  <c r="AD12" i="93"/>
  <c r="AA13" i="93"/>
  <c r="AB13" i="93"/>
  <c r="AD13" i="93"/>
  <c r="AA14" i="93"/>
  <c r="AB14" i="93"/>
  <c r="AD14" i="93"/>
  <c r="AA15" i="93"/>
  <c r="AB15" i="93"/>
  <c r="AD15" i="93"/>
  <c r="AA16" i="93"/>
  <c r="AB16" i="93"/>
  <c r="AD16" i="93"/>
  <c r="AD19" i="93"/>
  <c r="AD22" i="93"/>
  <c r="AD25" i="93"/>
  <c r="AD24" i="93"/>
  <c r="U9" i="93"/>
  <c r="X9" i="93"/>
  <c r="U10" i="93"/>
  <c r="V10" i="93"/>
  <c r="X10" i="93"/>
  <c r="U11" i="93"/>
  <c r="V11" i="93"/>
  <c r="X11" i="93"/>
  <c r="U12" i="93"/>
  <c r="V12" i="93"/>
  <c r="W12" i="93"/>
  <c r="X12" i="93"/>
  <c r="U13" i="93"/>
  <c r="V13" i="93"/>
  <c r="X13" i="93"/>
  <c r="U14" i="93"/>
  <c r="V14" i="93"/>
  <c r="X14" i="93"/>
  <c r="U15" i="93"/>
  <c r="V15" i="93"/>
  <c r="X15" i="93"/>
  <c r="U16" i="93"/>
  <c r="V16" i="93"/>
  <c r="X16" i="93"/>
  <c r="X19" i="93"/>
  <c r="X22" i="93"/>
  <c r="X25" i="93"/>
  <c r="X24" i="93"/>
  <c r="R22" i="93"/>
  <c r="R25" i="93"/>
  <c r="R24" i="93"/>
  <c r="O9" i="76"/>
  <c r="R9" i="76"/>
  <c r="O10" i="76"/>
  <c r="P10" i="76"/>
  <c r="R10" i="76"/>
  <c r="O11" i="76"/>
  <c r="P11" i="76"/>
  <c r="R11" i="76"/>
  <c r="O12" i="76"/>
  <c r="P12" i="76"/>
  <c r="R12" i="76"/>
  <c r="O13" i="76"/>
  <c r="P13" i="76"/>
  <c r="R13" i="76"/>
  <c r="O14" i="76"/>
  <c r="P14" i="76"/>
  <c r="R14" i="76"/>
  <c r="O15" i="76"/>
  <c r="P15" i="76"/>
  <c r="R15" i="76"/>
  <c r="O16" i="76"/>
  <c r="P16" i="76"/>
  <c r="R16" i="76"/>
  <c r="R19" i="76"/>
  <c r="CO9" i="76"/>
  <c r="CR9" i="76"/>
  <c r="CO10" i="76"/>
  <c r="CP10" i="76"/>
  <c r="CR10" i="76"/>
  <c r="CO11" i="76"/>
  <c r="CP11" i="76"/>
  <c r="CR11" i="76"/>
  <c r="CO12" i="76"/>
  <c r="A21" i="76"/>
  <c r="CP12" i="76"/>
  <c r="CR12" i="76"/>
  <c r="CO13" i="76"/>
  <c r="CP13" i="76"/>
  <c r="CR13" i="76"/>
  <c r="CO14" i="76"/>
  <c r="CP14" i="76"/>
  <c r="CR14" i="76"/>
  <c r="CO15" i="76"/>
  <c r="CP15" i="76"/>
  <c r="CR15" i="76"/>
  <c r="CO16" i="76"/>
  <c r="CP16" i="76"/>
  <c r="CR16" i="76"/>
  <c r="CR19" i="76"/>
  <c r="CR22" i="76"/>
  <c r="CR25" i="76"/>
  <c r="CR24" i="76"/>
  <c r="CI9" i="76"/>
  <c r="CL9" i="76"/>
  <c r="CI10" i="76"/>
  <c r="CJ10" i="76"/>
  <c r="CL10" i="76"/>
  <c r="CI11" i="76"/>
  <c r="CJ11" i="76"/>
  <c r="CL11" i="76"/>
  <c r="CI12" i="76"/>
  <c r="A11" i="76"/>
  <c r="A12" i="76"/>
  <c r="A13" i="76"/>
  <c r="A14" i="76"/>
  <c r="A15" i="76"/>
  <c r="A16" i="76"/>
  <c r="A17" i="76"/>
  <c r="A18" i="76"/>
  <c r="A19" i="76"/>
  <c r="A20" i="76"/>
  <c r="CJ12" i="76"/>
  <c r="CL12" i="76"/>
  <c r="CI13" i="76"/>
  <c r="CJ13" i="76"/>
  <c r="CL13" i="76"/>
  <c r="CI14" i="76"/>
  <c r="CJ14" i="76"/>
  <c r="CL14" i="76"/>
  <c r="CI15" i="76"/>
  <c r="CJ15" i="76"/>
  <c r="CL15" i="76"/>
  <c r="CI16" i="76"/>
  <c r="CJ16" i="76"/>
  <c r="CL16" i="76"/>
  <c r="CL19" i="76"/>
  <c r="CL22" i="76"/>
  <c r="CL25" i="76"/>
  <c r="CL24" i="76"/>
  <c r="CC9" i="76"/>
  <c r="CF9" i="76"/>
  <c r="CC10" i="76"/>
  <c r="CD10" i="76"/>
  <c r="CF10" i="76"/>
  <c r="CC11" i="76"/>
  <c r="CD11" i="76"/>
  <c r="CF11" i="76"/>
  <c r="CC12" i="76"/>
  <c r="CD12" i="76"/>
  <c r="CF12" i="76"/>
  <c r="CC13" i="76"/>
  <c r="CD13" i="76"/>
  <c r="CF13" i="76"/>
  <c r="CC14" i="76"/>
  <c r="CD14" i="76"/>
  <c r="CF14" i="76"/>
  <c r="CC15" i="76"/>
  <c r="CD15" i="76"/>
  <c r="CF15" i="76"/>
  <c r="CC16" i="76"/>
  <c r="CD16" i="76"/>
  <c r="CF16" i="76"/>
  <c r="CF19" i="76"/>
  <c r="CF22" i="76"/>
  <c r="CF25" i="76"/>
  <c r="CF24" i="76"/>
  <c r="BW9" i="76"/>
  <c r="BZ9" i="76"/>
  <c r="BW10" i="76"/>
  <c r="BX10" i="76"/>
  <c r="BZ10" i="76"/>
  <c r="BW11" i="76"/>
  <c r="BX11" i="76"/>
  <c r="BZ11" i="76"/>
  <c r="BW12" i="76"/>
  <c r="BX12" i="76"/>
  <c r="BZ12" i="76"/>
  <c r="BW13" i="76"/>
  <c r="BX13" i="76"/>
  <c r="BZ13" i="76"/>
  <c r="BW14" i="76"/>
  <c r="BX14" i="76"/>
  <c r="BZ14" i="76"/>
  <c r="BW15" i="76"/>
  <c r="BX15" i="76"/>
  <c r="BZ15" i="76"/>
  <c r="BW16" i="76"/>
  <c r="BX16" i="76"/>
  <c r="BZ16" i="76"/>
  <c r="BZ19" i="76"/>
  <c r="BZ22" i="76"/>
  <c r="BZ25" i="76"/>
  <c r="BZ24" i="76"/>
  <c r="BQ9" i="76"/>
  <c r="BT9" i="76"/>
  <c r="BQ10" i="76"/>
  <c r="BR10" i="76"/>
  <c r="BT10" i="76"/>
  <c r="BQ11" i="76"/>
  <c r="BR11" i="76"/>
  <c r="BT11" i="76"/>
  <c r="BQ12" i="76"/>
  <c r="BR12" i="76"/>
  <c r="BT12" i="76"/>
  <c r="BQ13" i="76"/>
  <c r="BR13" i="76"/>
  <c r="BT13" i="76"/>
  <c r="BQ14" i="76"/>
  <c r="BR14" i="76"/>
  <c r="BT14" i="76"/>
  <c r="BQ15" i="76"/>
  <c r="BR15" i="76"/>
  <c r="BT15" i="76"/>
  <c r="BQ16" i="76"/>
  <c r="BR16" i="76"/>
  <c r="BT16" i="76"/>
  <c r="BT19" i="76"/>
  <c r="BT22" i="76"/>
  <c r="BT25" i="76"/>
  <c r="BT24" i="76"/>
  <c r="BK9" i="76"/>
  <c r="BN9" i="76"/>
  <c r="BK10" i="76"/>
  <c r="BL10" i="76"/>
  <c r="BN10" i="76"/>
  <c r="BK11" i="76"/>
  <c r="BL11" i="76"/>
  <c r="BN11" i="76"/>
  <c r="BK12" i="76"/>
  <c r="BL12" i="76"/>
  <c r="BN12" i="76"/>
  <c r="BK13" i="76"/>
  <c r="BL13" i="76"/>
  <c r="BN13" i="76"/>
  <c r="BK14" i="76"/>
  <c r="BL14" i="76"/>
  <c r="BN14" i="76"/>
  <c r="BK15" i="76"/>
  <c r="BL15" i="76"/>
  <c r="BN15" i="76"/>
  <c r="BK16" i="76"/>
  <c r="BL16" i="76"/>
  <c r="BN16" i="76"/>
  <c r="BN19" i="76"/>
  <c r="BN22" i="76"/>
  <c r="BN25" i="76"/>
  <c r="BN24" i="76"/>
  <c r="BE9" i="76"/>
  <c r="BH9" i="76"/>
  <c r="BE10" i="76"/>
  <c r="BF10" i="76"/>
  <c r="BH10" i="76"/>
  <c r="BE11" i="76"/>
  <c r="BF11" i="76"/>
  <c r="BH11" i="76"/>
  <c r="BE12" i="76"/>
  <c r="BF12" i="76"/>
  <c r="BH12" i="76"/>
  <c r="BE13" i="76"/>
  <c r="BF13" i="76"/>
  <c r="BH13" i="76"/>
  <c r="BE14" i="76"/>
  <c r="BF14" i="76"/>
  <c r="BH14" i="76"/>
  <c r="BE15" i="76"/>
  <c r="BF15" i="76"/>
  <c r="BH15" i="76"/>
  <c r="BE16" i="76"/>
  <c r="BF16" i="76"/>
  <c r="BH16" i="76"/>
  <c r="BH19" i="76"/>
  <c r="BH22" i="76"/>
  <c r="BH25" i="76"/>
  <c r="BH24" i="76"/>
  <c r="AY9" i="76"/>
  <c r="BB9" i="76"/>
  <c r="AY10" i="76"/>
  <c r="AZ10" i="76"/>
  <c r="BB10" i="76"/>
  <c r="AY11" i="76"/>
  <c r="AZ11" i="76"/>
  <c r="BB11" i="76"/>
  <c r="AY12" i="76"/>
  <c r="AZ12" i="76"/>
  <c r="BB12" i="76"/>
  <c r="AY13" i="76"/>
  <c r="AZ13" i="76"/>
  <c r="BB13" i="76"/>
  <c r="AY14" i="76"/>
  <c r="AZ14" i="76"/>
  <c r="BB14" i="76"/>
  <c r="AY15" i="76"/>
  <c r="AZ15" i="76"/>
  <c r="BB15" i="76"/>
  <c r="AY16" i="76"/>
  <c r="AZ16" i="76"/>
  <c r="BB16" i="76"/>
  <c r="BB19" i="76"/>
  <c r="BB22" i="76"/>
  <c r="BB25" i="76"/>
  <c r="BB24" i="76"/>
  <c r="AS9" i="76"/>
  <c r="AV9" i="76"/>
  <c r="AS10" i="76"/>
  <c r="AT10" i="76"/>
  <c r="AV10" i="76"/>
  <c r="AS11" i="76"/>
  <c r="AT11" i="76"/>
  <c r="AV11" i="76"/>
  <c r="AS12" i="76"/>
  <c r="AT12" i="76"/>
  <c r="AV12" i="76"/>
  <c r="AS13" i="76"/>
  <c r="AT13" i="76"/>
  <c r="AV13" i="76"/>
  <c r="AS14" i="76"/>
  <c r="AT14" i="76"/>
  <c r="AV14" i="76"/>
  <c r="AS15" i="76"/>
  <c r="AT15" i="76"/>
  <c r="AV15" i="76"/>
  <c r="AS16" i="76"/>
  <c r="AT16" i="76"/>
  <c r="AV16" i="76"/>
  <c r="AV19" i="76"/>
  <c r="AV22" i="76"/>
  <c r="AV25" i="76"/>
  <c r="AV24" i="76"/>
  <c r="AM9" i="76"/>
  <c r="AP9" i="76"/>
  <c r="AM10" i="76"/>
  <c r="AN10" i="76"/>
  <c r="AP10" i="76"/>
  <c r="AM11" i="76"/>
  <c r="AN11" i="76"/>
  <c r="AP11" i="76"/>
  <c r="AM12" i="76"/>
  <c r="AN12" i="76"/>
  <c r="AP12" i="76"/>
  <c r="AM13" i="76"/>
  <c r="AN13" i="76"/>
  <c r="AP13" i="76"/>
  <c r="AM14" i="76"/>
  <c r="AN14" i="76"/>
  <c r="AP14" i="76"/>
  <c r="AM15" i="76"/>
  <c r="AN15" i="76"/>
  <c r="AP15" i="76"/>
  <c r="AM16" i="76"/>
  <c r="AN16" i="76"/>
  <c r="AP16" i="76"/>
  <c r="AP19" i="76"/>
  <c r="AP22" i="76"/>
  <c r="AP25" i="76"/>
  <c r="AP24" i="76"/>
  <c r="AG9" i="76"/>
  <c r="AJ9" i="76"/>
  <c r="AG10" i="76"/>
  <c r="AH10" i="76"/>
  <c r="AJ10" i="76"/>
  <c r="AG11" i="76"/>
  <c r="AH11" i="76"/>
  <c r="AJ11" i="76"/>
  <c r="AG12" i="76"/>
  <c r="AH12" i="76"/>
  <c r="AJ12" i="76"/>
  <c r="AG13" i="76"/>
  <c r="AH13" i="76"/>
  <c r="AJ13" i="76"/>
  <c r="AG14" i="76"/>
  <c r="AH14" i="76"/>
  <c r="AJ14" i="76"/>
  <c r="AG15" i="76"/>
  <c r="AH15" i="76"/>
  <c r="AJ15" i="76"/>
  <c r="AG16" i="76"/>
  <c r="AH16" i="76"/>
  <c r="AJ16" i="76"/>
  <c r="AJ19" i="76"/>
  <c r="AJ22" i="76"/>
  <c r="AJ25" i="76"/>
  <c r="AJ24" i="76"/>
  <c r="AA9" i="76"/>
  <c r="AD9" i="76"/>
  <c r="AA10" i="76"/>
  <c r="AB10" i="76"/>
  <c r="AD10" i="76"/>
  <c r="AA11" i="76"/>
  <c r="AB11" i="76"/>
  <c r="AD11" i="76"/>
  <c r="AA12" i="76"/>
  <c r="AB12" i="76"/>
  <c r="AC12" i="76"/>
  <c r="AD12" i="76"/>
  <c r="AA13" i="76"/>
  <c r="AB13" i="76"/>
  <c r="AD13" i="76"/>
  <c r="AA14" i="76"/>
  <c r="AB14" i="76"/>
  <c r="AD14" i="76"/>
  <c r="AA15" i="76"/>
  <c r="AB15" i="76"/>
  <c r="AD15" i="76"/>
  <c r="AA16" i="76"/>
  <c r="AB16" i="76"/>
  <c r="AD16" i="76"/>
  <c r="AD19" i="76"/>
  <c r="AD22" i="76"/>
  <c r="AD25" i="76"/>
  <c r="AD24" i="76"/>
  <c r="U9" i="76"/>
  <c r="X9" i="76"/>
  <c r="U10" i="76"/>
  <c r="V10" i="76"/>
  <c r="X10" i="76"/>
  <c r="U11" i="76"/>
  <c r="V11" i="76"/>
  <c r="X11" i="76"/>
  <c r="U12" i="76"/>
  <c r="V12" i="76"/>
  <c r="W12" i="76"/>
  <c r="X12" i="76"/>
  <c r="U13" i="76"/>
  <c r="V13" i="76"/>
  <c r="X13" i="76"/>
  <c r="U14" i="76"/>
  <c r="V14" i="76"/>
  <c r="X14" i="76"/>
  <c r="U15" i="76"/>
  <c r="V15" i="76"/>
  <c r="X15" i="76"/>
  <c r="U16" i="76"/>
  <c r="V16" i="76"/>
  <c r="X16" i="76"/>
  <c r="X19" i="76"/>
  <c r="X22" i="76"/>
  <c r="X25" i="76"/>
  <c r="X24" i="76"/>
  <c r="R22" i="76"/>
  <c r="R24" i="76"/>
  <c r="P9" i="93"/>
  <c r="CP9" i="93"/>
  <c r="CJ9" i="93"/>
  <c r="CD9" i="93"/>
  <c r="BX9" i="93"/>
  <c r="BR9" i="93"/>
  <c r="BL9" i="93"/>
  <c r="BF9" i="93"/>
  <c r="AZ9" i="93"/>
  <c r="AT9" i="93"/>
  <c r="AN9" i="93"/>
  <c r="AH9" i="93"/>
  <c r="AB9" i="93"/>
  <c r="V9" i="93"/>
  <c r="A24" i="93"/>
  <c r="D21" i="93"/>
  <c r="D11" i="93"/>
  <c r="D23" i="93"/>
  <c r="C21" i="93"/>
  <c r="B21" i="93"/>
  <c r="D20" i="93"/>
  <c r="C20" i="93"/>
  <c r="B20" i="93"/>
  <c r="D19" i="93"/>
  <c r="C19" i="93"/>
  <c r="B19" i="93"/>
  <c r="D18" i="93"/>
  <c r="C18" i="93"/>
  <c r="B18" i="93"/>
  <c r="D17" i="93"/>
  <c r="C17" i="93"/>
  <c r="B17" i="93"/>
  <c r="D16" i="93"/>
  <c r="C16" i="93"/>
  <c r="B16" i="93"/>
  <c r="D15" i="93"/>
  <c r="C15" i="93"/>
  <c r="B15" i="93"/>
  <c r="D14" i="93"/>
  <c r="C14" i="93"/>
  <c r="B14" i="93"/>
  <c r="D13" i="93"/>
  <c r="C13" i="93"/>
  <c r="B13" i="93"/>
  <c r="D12" i="93"/>
  <c r="C12" i="93"/>
  <c r="B12" i="93"/>
  <c r="C11" i="93"/>
  <c r="B11" i="93"/>
  <c r="D9" i="93"/>
  <c r="D6" i="93"/>
  <c r="E9" i="93"/>
  <c r="C9" i="93"/>
  <c r="B9" i="93"/>
  <c r="D8" i="93"/>
  <c r="E8" i="93"/>
  <c r="C8" i="93"/>
  <c r="B8" i="93"/>
  <c r="C6" i="93"/>
  <c r="B6" i="93"/>
  <c r="CN5" i="93"/>
  <c r="CH5" i="93"/>
  <c r="CB5" i="93"/>
  <c r="BV5" i="93"/>
  <c r="BP5" i="93"/>
  <c r="BJ5" i="93"/>
  <c r="BD5" i="93"/>
  <c r="AX5" i="93"/>
  <c r="AR5" i="93"/>
  <c r="AL5" i="93"/>
  <c r="AF5" i="93"/>
  <c r="V9" i="76"/>
  <c r="D8" i="76"/>
  <c r="P9" i="76"/>
  <c r="D6" i="76"/>
  <c r="E8" i="76"/>
  <c r="CP9" i="76"/>
  <c r="AH9" i="76"/>
  <c r="D11" i="76"/>
  <c r="AF5" i="76"/>
  <c r="AB9" i="76"/>
  <c r="AN9" i="76"/>
  <c r="AT9" i="76"/>
  <c r="AZ9" i="76"/>
  <c r="BF9" i="76"/>
  <c r="BL9" i="76"/>
  <c r="BR9" i="76"/>
  <c r="BX9" i="76"/>
  <c r="CD9" i="76"/>
  <c r="CJ9" i="76"/>
  <c r="B8" i="76"/>
  <c r="B11" i="76"/>
  <c r="B9" i="76"/>
  <c r="B6" i="76"/>
  <c r="C11" i="76"/>
  <c r="C8" i="76"/>
  <c r="D9" i="76"/>
  <c r="C9" i="76"/>
  <c r="C6" i="76"/>
  <c r="E9" i="76"/>
  <c r="R25" i="76"/>
  <c r="A24" i="76"/>
  <c r="D21" i="76"/>
  <c r="D23" i="76"/>
  <c r="CN5" i="76"/>
  <c r="CH5" i="76"/>
  <c r="CB5" i="76"/>
  <c r="BV5" i="76"/>
  <c r="BP5" i="76"/>
  <c r="BJ5" i="76"/>
  <c r="BD5" i="76"/>
  <c r="AX5" i="76"/>
  <c r="AR5" i="76"/>
  <c r="AL5" i="76"/>
  <c r="B17" i="76"/>
  <c r="B19" i="76"/>
  <c r="B13" i="76"/>
  <c r="B21" i="76"/>
  <c r="B15" i="76"/>
  <c r="B12" i="76"/>
  <c r="B20" i="76"/>
  <c r="B14" i="76"/>
  <c r="D14" i="76"/>
  <c r="C14" i="76"/>
  <c r="D13" i="76"/>
  <c r="C13" i="76"/>
  <c r="B18" i="76"/>
  <c r="D17" i="76"/>
  <c r="C17" i="76"/>
  <c r="D20" i="76"/>
  <c r="C20" i="76"/>
  <c r="D12" i="76"/>
  <c r="C12" i="76"/>
  <c r="C15" i="76"/>
  <c r="D15" i="76"/>
  <c r="C21" i="76"/>
  <c r="B16" i="76"/>
  <c r="D19" i="76"/>
  <c r="C19" i="76"/>
  <c r="C18" i="76"/>
  <c r="D18" i="76"/>
  <c r="C16" i="76"/>
  <c r="D16" i="76"/>
</calcChain>
</file>

<file path=xl/sharedStrings.xml><?xml version="1.0" encoding="utf-8"?>
<sst xmlns="http://schemas.openxmlformats.org/spreadsheetml/2006/main" count="1038" uniqueCount="92">
  <si>
    <t>VAR</t>
  </si>
  <si>
    <t>EST</t>
  </si>
  <si>
    <t>MEAN</t>
  </si>
  <si>
    <t>Constant</t>
  </si>
  <si>
    <t>L1.logitstories</t>
  </si>
  <si>
    <t>entropy</t>
  </si>
  <si>
    <t>mippct</t>
  </si>
  <si>
    <t>lawspct</t>
  </si>
  <si>
    <t>execorderspct</t>
  </si>
  <si>
    <t>countdownpres</t>
  </si>
  <si>
    <t>D.stories</t>
  </si>
  <si>
    <t>BASELINE MODEL</t>
  </si>
  <si>
    <t>sum</t>
  </si>
  <si>
    <t>inverse logit of sum</t>
  </si>
  <si>
    <t>βX</t>
  </si>
  <si>
    <t>Increase by 1 std dev</t>
  </si>
  <si>
    <t>ENTROPY</t>
  </si>
  <si>
    <t>Decrease by 1 std dev</t>
  </si>
  <si>
    <t>DESCRIPTIVE STATISTICS:</t>
  </si>
  <si>
    <t>Obs</t>
  </si>
  <si>
    <t>Mean</t>
  </si>
  <si>
    <t>Std. Dev.</t>
  </si>
  <si>
    <t>Min</t>
  </si>
  <si>
    <t>Max</t>
  </si>
  <si>
    <t>Std. Err</t>
  </si>
  <si>
    <t>P&gt;|t|</t>
  </si>
  <si>
    <t>[95%</t>
  </si>
  <si>
    <t>Conf.</t>
  </si>
  <si>
    <t>_cons</t>
  </si>
  <si>
    <t>Coeff</t>
  </si>
  <si>
    <t>FINDINGS</t>
  </si>
  <si>
    <t>Model:</t>
  </si>
  <si>
    <t>stories</t>
  </si>
  <si>
    <t>D.proportion</t>
  </si>
  <si>
    <t>Pred Prop</t>
  </si>
  <si>
    <t>adjustment</t>
  </si>
  <si>
    <t>Pred Log Odds</t>
  </si>
  <si>
    <t>Baseline</t>
  </si>
  <si>
    <t>agenda_entropy</t>
  </si>
  <si>
    <t>min</t>
  </si>
  <si>
    <t>max</t>
  </si>
  <si>
    <t>up 1sd</t>
  </si>
  <si>
    <t>down 1 sd</t>
  </si>
  <si>
    <t>mid</t>
  </si>
  <si>
    <t>STEPS</t>
  </si>
  <si>
    <t>Run model in Stata</t>
  </si>
  <si>
    <t>Make sure everything is in correct order</t>
  </si>
  <si>
    <t>Prob &gt; F</t>
  </si>
  <si>
    <t>R-squared</t>
  </si>
  <si>
    <t>Adj R-squared</t>
  </si>
  <si>
    <t>Root MSE</t>
  </si>
  <si>
    <t>Source</t>
  </si>
  <si>
    <t>SS</t>
  </si>
  <si>
    <t>df</t>
  </si>
  <si>
    <t>MS</t>
  </si>
  <si>
    <t>Model</t>
  </si>
  <si>
    <t>Residual</t>
  </si>
  <si>
    <t>Total</t>
  </si>
  <si>
    <t>FROM MODEL:</t>
  </si>
  <si>
    <t>N</t>
  </si>
  <si>
    <t>congestion</t>
  </si>
  <si>
    <t>Paste output in Excel in ENTROPY worksheet</t>
  </si>
  <si>
    <t>Make sure you're only using correct variables and that everything else is zeroed out</t>
  </si>
  <si>
    <t>Double check all formula calculations</t>
  </si>
  <si>
    <t>full range diff</t>
  </si>
  <si>
    <t>Interval Range</t>
  </si>
  <si>
    <t>COPY AND PASTE STATA OUTPUT IN COLORED SECTIONS BELOW:</t>
  </si>
  <si>
    <t>z</t>
  </si>
  <si>
    <t>L.mippct</t>
  </si>
  <si>
    <t>L.propexecorders</t>
  </si>
  <si>
    <t>L.prophearings</t>
  </si>
  <si>
    <t>F(6,2482)</t>
  </si>
  <si>
    <t>MODEL OF PROP HEARINGS</t>
  </si>
  <si>
    <t>prophearings</t>
  </si>
  <si>
    <t>L.propstories</t>
  </si>
  <si>
    <t>MODEL OF PROP EXEC ORDERS</t>
  </si>
  <si>
    <t>propexecorders</t>
  </si>
  <si>
    <t>avg hearings</t>
  </si>
  <si>
    <t>Pred Hearings</t>
  </si>
  <si>
    <t>Pred Exec Orders</t>
  </si>
  <si>
    <t>avg exec orders</t>
  </si>
  <si>
    <t>MODEL OF PROP OF MIP</t>
  </si>
  <si>
    <t>avg MIP</t>
  </si>
  <si>
    <t>TABLE/FIGURE:</t>
  </si>
  <si>
    <t>DATA SOURCE:</t>
  </si>
  <si>
    <t>DO FILE:</t>
  </si>
  <si>
    <t>NOTES:</t>
  </si>
  <si>
    <t>Questions: Email Amber Boydstun &lt;aboydstun@gmail.com&gt;</t>
  </si>
  <si>
    <t>Figure 9.1. The Political Effects of Front-Page Coverage</t>
  </si>
  <si>
    <t>6_model.do</t>
  </si>
  <si>
    <t>multiple (see Chapter 9 for details)</t>
  </si>
  <si>
    <t>This figure shows how three agendas—Congressional hearings, executive orders, and the public’s “most important problem”—are influenced by the front-page agenda.  As the proportion of front-page attention to a given topic increases from its minimum to its maximum, these other agendas pay the topic more attention, too.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</si>
</sst>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00"/>
    <numFmt numFmtId="166" formatCode="0.0000"/>
    <numFmt numFmtId="167" formatCode="0.0000000"/>
  </numFmts>
  <fonts count="11" x14ac:knownFonts="1">
    <font>
      <sz val="10"/>
      <name val="Courier"/>
    </font>
    <font>
      <sz val="10"/>
      <name val="Arial"/>
      <family val="2"/>
    </font>
    <font>
      <sz val="12"/>
      <name val="Times New Roman"/>
      <family val="1"/>
    </font>
    <font>
      <u/>
      <sz val="10"/>
      <color theme="10"/>
      <name val="Courier"/>
    </font>
    <font>
      <u/>
      <sz val="10"/>
      <color theme="11"/>
      <name val="Courier"/>
    </font>
    <font>
      <u/>
      <sz val="12"/>
      <name val="Times New Roman"/>
      <charset val="204"/>
    </font>
    <font>
      <b/>
      <sz val="12"/>
      <name val="Times New Roman"/>
      <charset val="204"/>
    </font>
    <font>
      <sz val="12"/>
      <color rgb="FFFF0000"/>
      <name val="Times New Roman"/>
    </font>
    <font>
      <b/>
      <sz val="12"/>
      <name val="Arial"/>
    </font>
    <font>
      <sz val="12"/>
      <name val="Arial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59">
    <xf numFmtId="164" fontId="0" fillId="0" borderId="0">
      <alignment horizontal="center"/>
    </xf>
    <xf numFmtId="0" fontId="1" fillId="0" borderId="0"/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3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</cellStyleXfs>
  <cellXfs count="53">
    <xf numFmtId="164" fontId="0" fillId="0" borderId="0" xfId="0">
      <alignment horizontal="center"/>
    </xf>
    <xf numFmtId="164" fontId="2" fillId="0" borderId="0" xfId="0" applyFont="1" applyAlignment="1">
      <alignment horizontal="left"/>
    </xf>
    <xf numFmtId="166" fontId="2" fillId="0" borderId="0" xfId="0" applyNumberFormat="1" applyFont="1" applyAlignment="1">
      <alignment horizontal="right"/>
    </xf>
    <xf numFmtId="164" fontId="2" fillId="0" borderId="0" xfId="0" applyFont="1">
      <alignment horizontal="center"/>
    </xf>
    <xf numFmtId="164" fontId="2" fillId="0" borderId="0" xfId="0" applyFont="1" applyAlignment="1"/>
    <xf numFmtId="0" fontId="2" fillId="0" borderId="0" xfId="1" applyFont="1"/>
    <xf numFmtId="0" fontId="2" fillId="0" borderId="0" xfId="0" applyNumberFormat="1" applyFont="1" applyAlignment="1"/>
    <xf numFmtId="49" fontId="2" fillId="0" borderId="0" xfId="0" applyNumberFormat="1" applyFont="1">
      <alignment horizontal="center"/>
    </xf>
    <xf numFmtId="165" fontId="0" fillId="0" borderId="0" xfId="0" applyNumberFormat="1" applyAlignment="1"/>
    <xf numFmtId="1" fontId="2" fillId="0" borderId="0" xfId="0" applyNumberFormat="1" applyFont="1" applyAlignment="1">
      <alignment horizontal="right"/>
    </xf>
    <xf numFmtId="0" fontId="0" fillId="0" borderId="0" xfId="0" applyNumberFormat="1" applyAlignment="1"/>
    <xf numFmtId="165" fontId="0" fillId="2" borderId="0" xfId="0" applyNumberFormat="1" applyFill="1" applyAlignment="1"/>
    <xf numFmtId="2" fontId="2" fillId="0" borderId="0" xfId="0" applyNumberFormat="1" applyFont="1">
      <alignment horizontal="center"/>
    </xf>
    <xf numFmtId="10" fontId="2" fillId="0" borderId="0" xfId="0" applyNumberFormat="1" applyFont="1">
      <alignment horizontal="center"/>
    </xf>
    <xf numFmtId="165" fontId="0" fillId="0" borderId="0" xfId="0" applyNumberFormat="1" applyFill="1" applyAlignment="1"/>
    <xf numFmtId="0" fontId="0" fillId="3" borderId="0" xfId="0" applyNumberFormat="1" applyFill="1" applyAlignment="1"/>
    <xf numFmtId="165" fontId="0" fillId="3" borderId="0" xfId="0" applyNumberFormat="1" applyFill="1" applyAlignment="1"/>
    <xf numFmtId="0" fontId="0" fillId="4" borderId="0" xfId="0" applyNumberFormat="1" applyFill="1" applyAlignment="1"/>
    <xf numFmtId="165" fontId="0" fillId="4" borderId="0" xfId="0" applyNumberFormat="1" applyFill="1" applyAlignment="1"/>
    <xf numFmtId="164" fontId="6" fillId="5" borderId="0" xfId="0" applyFont="1" applyFill="1" applyAlignment="1">
      <alignment horizontal="left"/>
    </xf>
    <xf numFmtId="164" fontId="2" fillId="5" borderId="0" xfId="0" applyFont="1" applyFill="1">
      <alignment horizontal="center"/>
    </xf>
    <xf numFmtId="164" fontId="2" fillId="3" borderId="0" xfId="0" applyFont="1" applyFill="1">
      <alignment horizontal="center"/>
    </xf>
    <xf numFmtId="164" fontId="5" fillId="3" borderId="0" xfId="0" applyFont="1" applyFill="1" applyAlignment="1">
      <alignment horizontal="left"/>
    </xf>
    <xf numFmtId="164" fontId="5" fillId="3" borderId="0" xfId="0" applyFont="1" applyFill="1">
      <alignment horizontal="center"/>
    </xf>
    <xf numFmtId="164" fontId="2" fillId="3" borderId="0" xfId="0" applyFont="1" applyFill="1" applyAlignment="1">
      <alignment horizontal="left"/>
    </xf>
    <xf numFmtId="2" fontId="2" fillId="6" borderId="0" xfId="0" applyNumberFormat="1" applyFont="1" applyFill="1">
      <alignment horizontal="center"/>
    </xf>
    <xf numFmtId="164" fontId="0" fillId="0" borderId="0" xfId="0" applyAlignment="1"/>
    <xf numFmtId="1" fontId="0" fillId="4" borderId="0" xfId="0" applyNumberFormat="1" applyFill="1" applyAlignment="1"/>
    <xf numFmtId="167" fontId="0" fillId="4" borderId="0" xfId="0" applyNumberFormat="1" applyFill="1" applyAlignment="1"/>
    <xf numFmtId="164" fontId="7" fillId="0" borderId="0" xfId="0" applyFont="1" applyAlignment="1">
      <alignment horizontal="left"/>
    </xf>
    <xf numFmtId="2" fontId="7" fillId="0" borderId="0" xfId="0" applyNumberFormat="1" applyFont="1">
      <alignment horizontal="center"/>
    </xf>
    <xf numFmtId="10" fontId="7" fillId="0" borderId="0" xfId="0" applyNumberFormat="1" applyFont="1">
      <alignment horizontal="center"/>
    </xf>
    <xf numFmtId="164" fontId="7" fillId="0" borderId="0" xfId="0" applyFont="1">
      <alignment horizontal="center"/>
    </xf>
    <xf numFmtId="2" fontId="7" fillId="0" borderId="0" xfId="0" applyNumberFormat="1" applyFont="1" applyAlignment="1">
      <alignment horizontal="left"/>
    </xf>
    <xf numFmtId="164" fontId="8" fillId="7" borderId="1" xfId="0" applyFont="1" applyFill="1" applyBorder="1" applyAlignment="1">
      <alignment horizontal="right"/>
    </xf>
    <xf numFmtId="164" fontId="9" fillId="7" borderId="2" xfId="0" applyFont="1" applyFill="1" applyBorder="1" applyAlignment="1"/>
    <xf numFmtId="164" fontId="1" fillId="7" borderId="2" xfId="0" applyFont="1" applyFill="1" applyBorder="1" applyAlignment="1"/>
    <xf numFmtId="164" fontId="1" fillId="7" borderId="3" xfId="0" applyFont="1" applyFill="1" applyBorder="1" applyAlignment="1"/>
    <xf numFmtId="164" fontId="1" fillId="0" borderId="4" xfId="0" applyFont="1" applyBorder="1" applyAlignment="1"/>
    <xf numFmtId="164" fontId="1" fillId="0" borderId="0" xfId="0" applyFont="1" applyAlignment="1"/>
    <xf numFmtId="164" fontId="10" fillId="0" borderId="0" xfId="0" applyFont="1" applyAlignment="1"/>
    <xf numFmtId="164" fontId="8" fillId="7" borderId="5" xfId="0" applyFont="1" applyFill="1" applyBorder="1" applyAlignment="1">
      <alignment horizontal="right"/>
    </xf>
    <xf numFmtId="164" fontId="9" fillId="7" borderId="0" xfId="0" applyFont="1" applyFill="1" applyBorder="1" applyAlignment="1"/>
    <xf numFmtId="164" fontId="1" fillId="7" borderId="0" xfId="0" applyFont="1" applyFill="1" applyBorder="1" applyAlignment="1"/>
    <xf numFmtId="164" fontId="1" fillId="7" borderId="6" xfId="0" applyFont="1" applyFill="1" applyBorder="1" applyAlignment="1"/>
    <xf numFmtId="164" fontId="9" fillId="8" borderId="0" xfId="0" applyFont="1" applyFill="1" applyBorder="1" applyAlignment="1"/>
    <xf numFmtId="164" fontId="8" fillId="7" borderId="7" xfId="0" applyFont="1" applyFill="1" applyBorder="1" applyAlignment="1">
      <alignment horizontal="right"/>
    </xf>
    <xf numFmtId="164" fontId="9" fillId="8" borderId="8" xfId="0" applyFont="1" applyFill="1" applyBorder="1" applyAlignment="1"/>
    <xf numFmtId="164" fontId="9" fillId="7" borderId="8" xfId="0" applyFont="1" applyFill="1" applyBorder="1" applyAlignment="1"/>
    <xf numFmtId="164" fontId="1" fillId="7" borderId="8" xfId="0" applyFont="1" applyFill="1" applyBorder="1" applyAlignment="1"/>
    <xf numFmtId="164" fontId="1" fillId="7" borderId="9" xfId="0" applyFont="1" applyFill="1" applyBorder="1" applyAlignment="1"/>
    <xf numFmtId="164" fontId="9" fillId="7" borderId="0" xfId="0" applyFont="1" applyFill="1" applyBorder="1" applyAlignment="1">
      <alignment horizontal="left" wrapText="1"/>
    </xf>
    <xf numFmtId="164" fontId="9" fillId="7" borderId="6" xfId="0" applyFont="1" applyFill="1" applyBorder="1" applyAlignment="1">
      <alignment horizontal="left" wrapText="1"/>
    </xf>
  </cellXfs>
  <cellStyles count="159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Normal" xfId="0" builtinId="0"/>
    <cellStyle name="Normal_SSQPROB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v>Congressional Hearings on Topic (left axis)</c:v>
          </c:tx>
          <c:spPr>
            <a:ln>
              <a:solidFill>
                <a:sysClr val="windowText" lastClr="000000"/>
              </a:solidFill>
            </a:ln>
          </c:spPr>
          <c:marker>
            <c:symbol val="triangle"/>
            <c:size val="9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Hearings!$E$11:$E$21</c:f>
              <c:strCache>
                <c:ptCount val="11"/>
                <c:pt idx="0">
                  <c:v>min</c:v>
                </c:pt>
                <c:pt idx="5">
                  <c:v>mid</c:v>
                </c:pt>
                <c:pt idx="10">
                  <c:v>max</c:v>
                </c:pt>
              </c:strCache>
            </c:strRef>
          </c:cat>
          <c:val>
            <c:numRef>
              <c:f>Hearings!$D$11:$D$21</c:f>
              <c:numCache>
                <c:formatCode>0.00</c:formatCode>
                <c:ptCount val="11"/>
                <c:pt idx="0">
                  <c:v>4.891441241513483</c:v>
                </c:pt>
                <c:pt idx="1">
                  <c:v>6.647144605619899</c:v>
                </c:pt>
                <c:pt idx="2">
                  <c:v>8.40284796972631</c:v>
                </c:pt>
                <c:pt idx="3">
                  <c:v>10.15855133383273</c:v>
                </c:pt>
                <c:pt idx="4">
                  <c:v>11.91425469793914</c:v>
                </c:pt>
                <c:pt idx="5">
                  <c:v>13.66995806204556</c:v>
                </c:pt>
                <c:pt idx="6">
                  <c:v>15.42566142615197</c:v>
                </c:pt>
                <c:pt idx="7">
                  <c:v>17.1813647902584</c:v>
                </c:pt>
                <c:pt idx="8">
                  <c:v>18.93706815436481</c:v>
                </c:pt>
                <c:pt idx="9">
                  <c:v>20.69277151847122</c:v>
                </c:pt>
                <c:pt idx="10">
                  <c:v>22.44847488257763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4202504"/>
        <c:axId val="-2144195192"/>
      </c:lineChart>
      <c:lineChart>
        <c:grouping val="standard"/>
        <c:varyColors val="0"/>
        <c:ser>
          <c:idx val="0"/>
          <c:order val="1"/>
          <c:tx>
            <c:v>Executive Orders on Topic (right axis)</c:v>
          </c:tx>
          <c:spPr>
            <a:ln>
              <a:solidFill>
                <a:schemeClr val="tx1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ExecOrders!$D$11:$D$21</c:f>
              <c:numCache>
                <c:formatCode>0.00</c:formatCode>
                <c:ptCount val="11"/>
                <c:pt idx="0">
                  <c:v>0.0663636768710285</c:v>
                </c:pt>
                <c:pt idx="1">
                  <c:v>0.104689713847511</c:v>
                </c:pt>
                <c:pt idx="2">
                  <c:v>0.143015750823993</c:v>
                </c:pt>
                <c:pt idx="3">
                  <c:v>0.181341787800475</c:v>
                </c:pt>
                <c:pt idx="4">
                  <c:v>0.219667824776957</c:v>
                </c:pt>
                <c:pt idx="5">
                  <c:v>0.257993861753439</c:v>
                </c:pt>
                <c:pt idx="6">
                  <c:v>0.296319898729921</c:v>
                </c:pt>
                <c:pt idx="7">
                  <c:v>0.334645935706403</c:v>
                </c:pt>
                <c:pt idx="8">
                  <c:v>0.372971972682885</c:v>
                </c:pt>
                <c:pt idx="9">
                  <c:v>0.411298009659367</c:v>
                </c:pt>
                <c:pt idx="10">
                  <c:v>0.449624046635849</c:v>
                </c:pt>
              </c:numCache>
            </c:numRef>
          </c:val>
          <c:smooth val="0"/>
        </c:ser>
        <c:ser>
          <c:idx val="1"/>
          <c:order val="2"/>
          <c:tx>
            <c:v>Percentage of Americans Citing Topic as Most Important Problem (right axis)</c:v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9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MIP!$D$11:$D$21</c:f>
              <c:numCache>
                <c:formatCode>0.00</c:formatCode>
                <c:ptCount val="11"/>
                <c:pt idx="0">
                  <c:v>0.0236530076301492</c:v>
                </c:pt>
                <c:pt idx="1">
                  <c:v>0.0373129807928759</c:v>
                </c:pt>
                <c:pt idx="2">
                  <c:v>0.0509729539556025</c:v>
                </c:pt>
                <c:pt idx="3">
                  <c:v>0.0646329271183292</c:v>
                </c:pt>
                <c:pt idx="4">
                  <c:v>0.0782929002810558</c:v>
                </c:pt>
                <c:pt idx="5">
                  <c:v>0.0919528734437824</c:v>
                </c:pt>
                <c:pt idx="6">
                  <c:v>0.105612846606509</c:v>
                </c:pt>
                <c:pt idx="7">
                  <c:v>0.119272819769236</c:v>
                </c:pt>
                <c:pt idx="8">
                  <c:v>0.132932792931962</c:v>
                </c:pt>
                <c:pt idx="9">
                  <c:v>0.146592766094689</c:v>
                </c:pt>
                <c:pt idx="10">
                  <c:v>0.160252739257416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4183288"/>
        <c:axId val="-2144189016"/>
      </c:lineChart>
      <c:catAx>
        <c:axId val="-2144202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Proportion of Front-Page Stories on Topic</a:t>
                </a:r>
              </a:p>
            </c:rich>
          </c:tx>
          <c:layout>
            <c:manualLayout>
              <c:xMode val="edge"/>
              <c:yMode val="edge"/>
              <c:x val="0.278567395742199"/>
              <c:y val="0.776611943114954"/>
            </c:manualLayout>
          </c:layout>
          <c:overlay val="0"/>
        </c:title>
        <c:numFmt formatCode="General_)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-2144195192"/>
        <c:crossesAt val="-6.0"/>
        <c:auto val="1"/>
        <c:lblAlgn val="ctr"/>
        <c:lblOffset val="100"/>
        <c:noMultiLvlLbl val="0"/>
      </c:catAx>
      <c:valAx>
        <c:axId val="-2144195192"/>
        <c:scaling>
          <c:orientation val="minMax"/>
          <c:max val="50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Resultin</a:t>
                </a:r>
                <a:r>
                  <a:rPr lang="en-US" baseline="0"/>
                  <a:t>g </a:t>
                </a:r>
                <a:r>
                  <a:rPr lang="en-US"/>
                  <a:t>Congressional Hearings on Topic</a:t>
                </a:r>
              </a:p>
            </c:rich>
          </c:tx>
          <c:layout>
            <c:manualLayout>
              <c:xMode val="edge"/>
              <c:yMode val="edge"/>
              <c:x val="0.00740740740740741"/>
              <c:y val="0.055937591134441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-2144202504"/>
        <c:crosses val="autoZero"/>
        <c:crossBetween val="midCat"/>
      </c:valAx>
      <c:valAx>
        <c:axId val="-21441890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Resulting Executive Orders / % MIP on Topic</a:t>
                </a:r>
              </a:p>
            </c:rich>
          </c:tx>
          <c:layout>
            <c:manualLayout>
              <c:xMode val="edge"/>
              <c:yMode val="edge"/>
              <c:x val="0.968888888888889"/>
              <c:y val="0.02551815826943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-2144183288"/>
        <c:crosses val="max"/>
        <c:crossBetween val="between"/>
      </c:valAx>
      <c:catAx>
        <c:axId val="-2144183288"/>
        <c:scaling>
          <c:orientation val="minMax"/>
        </c:scaling>
        <c:delete val="1"/>
        <c:axPos val="b"/>
        <c:majorTickMark val="out"/>
        <c:minorTickMark val="none"/>
        <c:tickLblPos val="nextTo"/>
        <c:crossAx val="-21441890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0870731991834354"/>
          <c:y val="0.846328718714082"/>
          <c:w val="0.809557305336833"/>
          <c:h val="0.14495668433602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500" b="0">
          <a:latin typeface="Helvetica"/>
          <a:cs typeface="Helvetica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ydstun/Dropbox/A/_PROJECTS/nyt/book/analysis/log_odds/logistic_interpretation_with_figs_DOMESTIC_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R_data"/>
      <sheetName val="FIG_ALL"/>
      <sheetName val="ENTROPY"/>
      <sheetName val="L.logitstories"/>
      <sheetName val="Congestion"/>
      <sheetName val="MIP"/>
      <sheetName val="Laws"/>
      <sheetName val="ExecOrders"/>
      <sheetName val="FIG_L.logitstories"/>
      <sheetName val="FIG_Congestion"/>
      <sheetName val="FIG_Entropy"/>
      <sheetName val="FIG_mip"/>
      <sheetName val="FIG_ExecOrders"/>
      <sheetName val="FIG_Laws"/>
    </sheetNames>
    <sheetDataSet>
      <sheetData sheetId="0"/>
      <sheetData sheetId="1" refreshError="1"/>
      <sheetData sheetId="2"/>
      <sheetData sheetId="3">
        <row r="8">
          <cell r="E8">
            <v>2.9619038447115371</v>
          </cell>
        </row>
      </sheetData>
      <sheetData sheetId="4"/>
      <sheetData sheetId="5"/>
      <sheetData sheetId="6">
        <row r="8">
          <cell r="E8">
            <v>0.68404904690040169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/>
  </sheetViews>
  <sheetFormatPr baseColWidth="10" defaultRowHeight="12" x14ac:dyDescent="0"/>
  <cols>
    <col min="1" max="1" width="16" customWidth="1"/>
  </cols>
  <sheetData>
    <row r="1" spans="1:14" s="26" customFormat="1" ht="15">
      <c r="A1" s="34" t="s">
        <v>83</v>
      </c>
      <c r="B1" s="35" t="s">
        <v>88</v>
      </c>
      <c r="C1" s="35"/>
      <c r="D1" s="35"/>
      <c r="E1" s="35"/>
      <c r="F1" s="35"/>
      <c r="G1" s="36"/>
      <c r="H1" s="36"/>
      <c r="I1" s="36"/>
      <c r="J1" s="37"/>
      <c r="K1" s="38"/>
      <c r="L1" s="38"/>
      <c r="M1" s="39"/>
      <c r="N1" s="40"/>
    </row>
    <row r="2" spans="1:14" s="26" customFormat="1" ht="15">
      <c r="A2" s="41" t="s">
        <v>84</v>
      </c>
      <c r="B2" s="42" t="s">
        <v>90</v>
      </c>
      <c r="C2" s="42"/>
      <c r="D2" s="43"/>
      <c r="E2" s="43"/>
      <c r="F2" s="43"/>
      <c r="G2" s="43"/>
      <c r="H2" s="43"/>
      <c r="I2" s="43"/>
      <c r="J2" s="44"/>
      <c r="K2" s="39"/>
      <c r="L2" s="39"/>
      <c r="M2" s="39"/>
      <c r="N2" s="40"/>
    </row>
    <row r="3" spans="1:14" s="26" customFormat="1" ht="15">
      <c r="A3" s="41" t="s">
        <v>85</v>
      </c>
      <c r="B3" s="45" t="s">
        <v>89</v>
      </c>
      <c r="C3" s="42"/>
      <c r="D3" s="43"/>
      <c r="E3" s="43"/>
      <c r="F3" s="43"/>
      <c r="G3" s="43"/>
      <c r="H3" s="43"/>
      <c r="I3" s="43"/>
      <c r="J3" s="44"/>
      <c r="K3" s="39"/>
      <c r="L3" s="39"/>
      <c r="M3" s="39"/>
      <c r="N3" s="40"/>
    </row>
    <row r="4" spans="1:14" s="26" customFormat="1" ht="62" customHeight="1">
      <c r="A4" s="41" t="s">
        <v>86</v>
      </c>
      <c r="B4" s="51" t="s">
        <v>91</v>
      </c>
      <c r="C4" s="51"/>
      <c r="D4" s="51"/>
      <c r="E4" s="51"/>
      <c r="F4" s="51"/>
      <c r="G4" s="51"/>
      <c r="H4" s="51"/>
      <c r="I4" s="51"/>
      <c r="J4" s="52"/>
      <c r="K4" s="39"/>
      <c r="L4" s="39"/>
      <c r="M4" s="39"/>
      <c r="N4" s="40"/>
    </row>
    <row r="5" spans="1:14" s="26" customFormat="1" ht="15">
      <c r="A5" s="41"/>
      <c r="B5" s="42" t="s">
        <v>87</v>
      </c>
      <c r="C5" s="42"/>
      <c r="D5" s="43"/>
      <c r="E5" s="43"/>
      <c r="F5" s="43"/>
      <c r="G5" s="43"/>
      <c r="H5" s="43"/>
      <c r="I5" s="43"/>
      <c r="J5" s="44"/>
      <c r="K5" s="39"/>
      <c r="L5" s="39"/>
      <c r="M5" s="39"/>
      <c r="N5" s="40"/>
    </row>
    <row r="6" spans="1:14" s="26" customFormat="1" ht="16" thickBot="1">
      <c r="A6" s="46"/>
      <c r="B6" s="47"/>
      <c r="C6" s="48"/>
      <c r="D6" s="49"/>
      <c r="E6" s="49"/>
      <c r="F6" s="49"/>
      <c r="G6" s="49"/>
      <c r="H6" s="49"/>
      <c r="I6" s="49"/>
      <c r="J6" s="50"/>
      <c r="K6" s="39"/>
      <c r="L6" s="39"/>
      <c r="M6" s="39"/>
      <c r="N6" s="40"/>
    </row>
  </sheetData>
  <mergeCells count="1">
    <mergeCell ref="B4:J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enableFormatConditionsCalculation="0"/>
  <dimension ref="A1:CR65"/>
  <sheetViews>
    <sheetView zoomScale="150" zoomScaleNormal="150" zoomScalePageLayoutView="150" workbookViewId="0">
      <selection activeCell="E12" sqref="E12"/>
    </sheetView>
  </sheetViews>
  <sheetFormatPr baseColWidth="10" defaultColWidth="9.6640625" defaultRowHeight="15" x14ac:dyDescent="0"/>
  <cols>
    <col min="1" max="1" width="11.1640625" style="3" customWidth="1"/>
    <col min="2" max="2" width="13.33203125" style="12" customWidth="1"/>
    <col min="3" max="3" width="9.6640625" style="13"/>
    <col min="4" max="4" width="10.6640625" style="12" customWidth="1"/>
    <col min="5" max="5" width="9.6640625" style="3"/>
    <col min="6" max="6" width="24.1640625" style="3" bestFit="1" customWidth="1"/>
    <col min="7" max="7" width="9.6640625" style="3"/>
    <col min="8" max="8" width="12.33203125" style="3" bestFit="1" customWidth="1"/>
    <col min="9" max="13" width="9.6640625" style="3"/>
    <col min="14" max="14" width="15.5" style="1" customWidth="1"/>
    <col min="15" max="18" width="9.6640625" style="2"/>
    <col min="19" max="19" width="9.6640625" style="3"/>
    <col min="20" max="20" width="15.5" style="1" customWidth="1"/>
    <col min="21" max="24" width="9.6640625" style="2"/>
    <col min="25" max="25" width="9.6640625" style="3"/>
    <col min="26" max="26" width="15.5" style="1" customWidth="1"/>
    <col min="27" max="30" width="9.6640625" style="2"/>
    <col min="31" max="31" width="9.6640625" style="3"/>
    <col min="32" max="32" width="15.5" style="1" customWidth="1"/>
    <col min="33" max="36" width="9.6640625" style="2"/>
    <col min="37" max="37" width="9.6640625" style="3"/>
    <col min="38" max="38" width="15.5" style="1" customWidth="1"/>
    <col min="39" max="42" width="9.6640625" style="2"/>
    <col min="43" max="43" width="9.6640625" style="3"/>
    <col min="44" max="44" width="15.5" style="1" customWidth="1"/>
    <col min="45" max="48" width="9.6640625" style="2"/>
    <col min="49" max="49" width="9.6640625" style="3"/>
    <col min="50" max="50" width="15.5" style="1" customWidth="1"/>
    <col min="51" max="54" width="9.6640625" style="2"/>
    <col min="55" max="55" width="9.6640625" style="3"/>
    <col min="56" max="56" width="15.5" style="1" customWidth="1"/>
    <col min="57" max="60" width="9.6640625" style="2"/>
    <col min="61" max="61" width="9.6640625" style="3"/>
    <col min="62" max="62" width="15.5" style="1" customWidth="1"/>
    <col min="63" max="66" width="9.6640625" style="2"/>
    <col min="67" max="67" width="9.6640625" style="3"/>
    <col min="68" max="68" width="15.5" style="1" customWidth="1"/>
    <col min="69" max="72" width="9.6640625" style="2"/>
    <col min="73" max="73" width="9.6640625" style="3"/>
    <col min="74" max="74" width="15.5" style="1" customWidth="1"/>
    <col min="75" max="78" width="9.6640625" style="2"/>
    <col min="79" max="79" width="9.6640625" style="3"/>
    <col min="80" max="80" width="15.5" style="1" customWidth="1"/>
    <col min="81" max="84" width="9.6640625" style="2"/>
    <col min="85" max="85" width="9.6640625" style="3"/>
    <col min="86" max="86" width="15.5" style="1" customWidth="1"/>
    <col min="87" max="90" width="9.6640625" style="2"/>
    <col min="91" max="91" width="9.6640625" style="3"/>
    <col min="92" max="92" width="15.5" style="1" customWidth="1"/>
    <col min="93" max="96" width="9.6640625" style="2"/>
    <col min="97" max="16384" width="9.6640625" style="3"/>
  </cols>
  <sheetData>
    <row r="1" spans="1:96">
      <c r="A1" s="1" t="s">
        <v>31</v>
      </c>
      <c r="B1" s="33" t="s">
        <v>72</v>
      </c>
    </row>
    <row r="3" spans="1:96">
      <c r="F3" s="19" t="s">
        <v>66</v>
      </c>
      <c r="G3" s="20"/>
      <c r="H3" s="20"/>
      <c r="I3" s="20"/>
      <c r="J3" s="20"/>
      <c r="K3" s="20"/>
      <c r="L3" s="20"/>
    </row>
    <row r="4" spans="1:96">
      <c r="A4" s="3" t="s">
        <v>30</v>
      </c>
      <c r="F4" s="3" t="s">
        <v>73</v>
      </c>
      <c r="G4" s="26">
        <v>2508</v>
      </c>
      <c r="H4" s="26">
        <v>4.5463200000000002E-2</v>
      </c>
      <c r="I4" s="26">
        <v>6.6045300000000001E-2</v>
      </c>
      <c r="J4" s="26">
        <v>0</v>
      </c>
      <c r="K4" s="26">
        <v>0.63291140000000001</v>
      </c>
      <c r="L4" s="14"/>
      <c r="N4" s="1" t="s">
        <v>11</v>
      </c>
      <c r="T4" s="1" t="s">
        <v>16</v>
      </c>
      <c r="Z4" s="1" t="s">
        <v>16</v>
      </c>
      <c r="AF4" s="1" t="s">
        <v>16</v>
      </c>
      <c r="AL4" s="1" t="s">
        <v>16</v>
      </c>
      <c r="AR4" s="1" t="s">
        <v>16</v>
      </c>
      <c r="AX4" s="1" t="s">
        <v>16</v>
      </c>
      <c r="BD4" s="1" t="s">
        <v>16</v>
      </c>
      <c r="BJ4" s="1" t="s">
        <v>16</v>
      </c>
      <c r="BP4" s="1" t="s">
        <v>16</v>
      </c>
      <c r="BV4" s="1" t="s">
        <v>16</v>
      </c>
      <c r="CB4" s="1" t="s">
        <v>16</v>
      </c>
      <c r="CH4" s="1" t="s">
        <v>16</v>
      </c>
      <c r="CN4" s="1" t="s">
        <v>16</v>
      </c>
    </row>
    <row r="5" spans="1:96">
      <c r="A5" s="3" t="s">
        <v>32</v>
      </c>
      <c r="B5" s="12" t="s">
        <v>36</v>
      </c>
      <c r="C5" s="13" t="s">
        <v>34</v>
      </c>
      <c r="D5" s="12" t="s">
        <v>78</v>
      </c>
      <c r="F5" s="17" t="s">
        <v>18</v>
      </c>
      <c r="G5" s="17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8"/>
      <c r="T5" s="1" t="s">
        <v>15</v>
      </c>
      <c r="Z5" s="1" t="s">
        <v>17</v>
      </c>
      <c r="AF5" s="1">
        <f>$A$11</f>
        <v>0</v>
      </c>
      <c r="AL5" s="1">
        <f>$A$12</f>
        <v>6.3291139999999996E-2</v>
      </c>
      <c r="AR5" s="1">
        <f>$A$13</f>
        <v>0.12658227999999999</v>
      </c>
      <c r="AX5" s="1">
        <f>$A$14</f>
        <v>0.18987341999999999</v>
      </c>
      <c r="BD5" s="1">
        <f>$A$15</f>
        <v>0.25316455999999998</v>
      </c>
      <c r="BJ5" s="1">
        <f>$A$16</f>
        <v>0.31645570000000001</v>
      </c>
      <c r="BP5" s="1">
        <f>$A$17</f>
        <v>0.37974684000000003</v>
      </c>
      <c r="BV5" s="1">
        <f>$A$18</f>
        <v>0.44303798000000005</v>
      </c>
      <c r="CB5" s="1">
        <f>$A$19</f>
        <v>0.50632912000000008</v>
      </c>
      <c r="CH5" s="1">
        <f>$A$20</f>
        <v>0.5696202600000001</v>
      </c>
      <c r="CN5" s="1">
        <f>$A$21</f>
        <v>0.63291140000000001</v>
      </c>
    </row>
    <row r="6" spans="1:96">
      <c r="A6" s="3" t="s">
        <v>37</v>
      </c>
      <c r="B6" s="12">
        <f>R19</f>
        <v>5.2631626594020001E-2</v>
      </c>
      <c r="C6" s="13">
        <f>R21</f>
        <v>0</v>
      </c>
      <c r="D6" s="12">
        <f>R24</f>
        <v>6.1526371488409382</v>
      </c>
      <c r="F6" s="17"/>
      <c r="G6" s="26"/>
      <c r="H6" s="26"/>
      <c r="I6" s="26"/>
      <c r="J6" s="26"/>
      <c r="K6" s="26"/>
      <c r="L6" s="18"/>
    </row>
    <row r="7" spans="1:96">
      <c r="E7" s="3" t="s">
        <v>10</v>
      </c>
      <c r="F7" s="17" t="s">
        <v>60</v>
      </c>
      <c r="G7" s="26"/>
      <c r="H7" s="26"/>
      <c r="I7" s="26"/>
      <c r="J7" s="26"/>
      <c r="K7" s="26"/>
      <c r="L7" s="18"/>
      <c r="N7" s="4" t="s">
        <v>0</v>
      </c>
      <c r="O7" s="2" t="s">
        <v>1</v>
      </c>
      <c r="P7" s="2" t="s">
        <v>2</v>
      </c>
      <c r="Q7" s="2" t="s">
        <v>35</v>
      </c>
      <c r="R7" s="2" t="s">
        <v>14</v>
      </c>
      <c r="T7" s="4" t="s">
        <v>0</v>
      </c>
      <c r="U7" s="2" t="s">
        <v>1</v>
      </c>
      <c r="V7" s="2" t="s">
        <v>2</v>
      </c>
      <c r="W7" s="2" t="s">
        <v>35</v>
      </c>
      <c r="X7" s="2" t="s">
        <v>14</v>
      </c>
      <c r="Z7" s="4" t="s">
        <v>0</v>
      </c>
      <c r="AA7" s="2" t="s">
        <v>1</v>
      </c>
      <c r="AB7" s="2" t="s">
        <v>2</v>
      </c>
      <c r="AC7" s="2" t="s">
        <v>35</v>
      </c>
      <c r="AD7" s="2" t="s">
        <v>14</v>
      </c>
      <c r="AF7" s="4" t="s">
        <v>0</v>
      </c>
      <c r="AG7" s="2" t="s">
        <v>1</v>
      </c>
      <c r="AH7" s="2" t="s">
        <v>2</v>
      </c>
      <c r="AI7" s="2" t="s">
        <v>35</v>
      </c>
      <c r="AJ7" s="2" t="s">
        <v>14</v>
      </c>
      <c r="AL7" s="4" t="s">
        <v>0</v>
      </c>
      <c r="AM7" s="2" t="s">
        <v>1</v>
      </c>
      <c r="AN7" s="2" t="s">
        <v>2</v>
      </c>
      <c r="AO7" s="2" t="s">
        <v>35</v>
      </c>
      <c r="AP7" s="2" t="s">
        <v>14</v>
      </c>
      <c r="AR7" s="4" t="s">
        <v>0</v>
      </c>
      <c r="AS7" s="2" t="s">
        <v>1</v>
      </c>
      <c r="AT7" s="2" t="s">
        <v>2</v>
      </c>
      <c r="AU7" s="2" t="s">
        <v>35</v>
      </c>
      <c r="AV7" s="2" t="s">
        <v>14</v>
      </c>
      <c r="AX7" s="4" t="s">
        <v>0</v>
      </c>
      <c r="AY7" s="2" t="s">
        <v>1</v>
      </c>
      <c r="AZ7" s="2" t="s">
        <v>2</v>
      </c>
      <c r="BA7" s="2" t="s">
        <v>35</v>
      </c>
      <c r="BB7" s="2" t="s">
        <v>14</v>
      </c>
      <c r="BD7" s="4" t="s">
        <v>0</v>
      </c>
      <c r="BE7" s="2" t="s">
        <v>1</v>
      </c>
      <c r="BF7" s="2" t="s">
        <v>2</v>
      </c>
      <c r="BG7" s="2" t="s">
        <v>35</v>
      </c>
      <c r="BH7" s="2" t="s">
        <v>14</v>
      </c>
      <c r="BJ7" s="4" t="s">
        <v>0</v>
      </c>
      <c r="BK7" s="2" t="s">
        <v>1</v>
      </c>
      <c r="BL7" s="2" t="s">
        <v>2</v>
      </c>
      <c r="BM7" s="2" t="s">
        <v>35</v>
      </c>
      <c r="BN7" s="2" t="s">
        <v>14</v>
      </c>
      <c r="BP7" s="4" t="s">
        <v>0</v>
      </c>
      <c r="BQ7" s="2" t="s">
        <v>1</v>
      </c>
      <c r="BR7" s="2" t="s">
        <v>2</v>
      </c>
      <c r="BS7" s="2" t="s">
        <v>35</v>
      </c>
      <c r="BT7" s="2" t="s">
        <v>14</v>
      </c>
      <c r="BV7" s="4" t="s">
        <v>0</v>
      </c>
      <c r="BW7" s="2" t="s">
        <v>1</v>
      </c>
      <c r="BX7" s="2" t="s">
        <v>2</v>
      </c>
      <c r="BY7" s="2" t="s">
        <v>35</v>
      </c>
      <c r="BZ7" s="2" t="s">
        <v>14</v>
      </c>
      <c r="CB7" s="4" t="s">
        <v>0</v>
      </c>
      <c r="CC7" s="2" t="s">
        <v>1</v>
      </c>
      <c r="CD7" s="2" t="s">
        <v>2</v>
      </c>
      <c r="CE7" s="2" t="s">
        <v>35</v>
      </c>
      <c r="CF7" s="2" t="s">
        <v>14</v>
      </c>
      <c r="CH7" s="4" t="s">
        <v>0</v>
      </c>
      <c r="CI7" s="2" t="s">
        <v>1</v>
      </c>
      <c r="CJ7" s="2" t="s">
        <v>2</v>
      </c>
      <c r="CK7" s="2" t="s">
        <v>35</v>
      </c>
      <c r="CL7" s="2" t="s">
        <v>14</v>
      </c>
      <c r="CN7" s="4" t="s">
        <v>0</v>
      </c>
      <c r="CO7" s="2" t="s">
        <v>1</v>
      </c>
      <c r="CP7" s="2" t="s">
        <v>2</v>
      </c>
      <c r="CQ7" s="2" t="s">
        <v>35</v>
      </c>
      <c r="CR7" s="2" t="s">
        <v>14</v>
      </c>
    </row>
    <row r="8" spans="1:96">
      <c r="A8" s="3" t="s">
        <v>41</v>
      </c>
      <c r="B8" s="12">
        <f>X19</f>
        <v>0.20940218086622003</v>
      </c>
      <c r="C8" s="13">
        <f>X21</f>
        <v>0</v>
      </c>
      <c r="D8" s="12">
        <f>X24</f>
        <v>24.479114943261123</v>
      </c>
      <c r="E8" s="25">
        <f>D8-D6</f>
        <v>18.326477794420185</v>
      </c>
      <c r="F8" s="17" t="s">
        <v>74</v>
      </c>
      <c r="G8" s="26">
        <v>2489</v>
      </c>
      <c r="H8" s="26">
        <v>4.5464699999999997E-2</v>
      </c>
      <c r="I8" s="26">
        <v>0.66064900000000004</v>
      </c>
      <c r="J8" s="26">
        <v>0</v>
      </c>
      <c r="K8" s="26">
        <v>0.63291140000000001</v>
      </c>
      <c r="L8" s="18"/>
      <c r="N8" s="4"/>
      <c r="T8" s="4"/>
      <c r="Z8" s="4"/>
      <c r="AF8" s="4"/>
      <c r="AL8" s="4"/>
      <c r="AR8" s="4"/>
      <c r="AX8" s="4"/>
      <c r="BD8" s="4"/>
      <c r="BJ8" s="4"/>
      <c r="BP8" s="4"/>
      <c r="BV8" s="4"/>
      <c r="CB8" s="4"/>
      <c r="CH8" s="4"/>
      <c r="CN8" s="4"/>
    </row>
    <row r="9" spans="1:96">
      <c r="A9" s="3" t="s">
        <v>42</v>
      </c>
      <c r="B9" s="12">
        <f>AD19</f>
        <v>-0.10413892767818002</v>
      </c>
      <c r="C9" s="13">
        <f>AD21</f>
        <v>0</v>
      </c>
      <c r="D9" s="12">
        <f>AD24</f>
        <v>-12.173840645579245</v>
      </c>
      <c r="E9" s="12">
        <f>D9-D6</f>
        <v>-18.326477794420185</v>
      </c>
      <c r="F9" s="17" t="s">
        <v>68</v>
      </c>
      <c r="G9" s="26">
        <v>2489</v>
      </c>
      <c r="H9" s="26">
        <v>4.8182999999999997E-2</v>
      </c>
      <c r="I9" s="26">
        <v>7.4423100000000006E-2</v>
      </c>
      <c r="J9" s="26">
        <v>0</v>
      </c>
      <c r="K9" s="26">
        <v>0.47252749999999999</v>
      </c>
      <c r="L9" s="18"/>
      <c r="N9" s="5" t="s">
        <v>3</v>
      </c>
      <c r="O9" s="8">
        <f>B_cons</f>
        <v>2.6679499999999998E-2</v>
      </c>
      <c r="P9" s="8">
        <f>1</f>
        <v>1</v>
      </c>
      <c r="Q9" s="8"/>
      <c r="R9" s="2">
        <f t="shared" ref="R9:R16" si="0">O9*(P9+Q9)</f>
        <v>2.6679499999999998E-2</v>
      </c>
      <c r="T9" s="5" t="s">
        <v>3</v>
      </c>
      <c r="U9" s="8">
        <f>B_cons</f>
        <v>2.6679499999999998E-2</v>
      </c>
      <c r="V9" s="8">
        <f>1</f>
        <v>1</v>
      </c>
      <c r="W9" s="8"/>
      <c r="X9" s="2">
        <f t="shared" ref="X9:X16" si="1">U9*(V9+W9)</f>
        <v>2.6679499999999998E-2</v>
      </c>
      <c r="Z9" s="5" t="s">
        <v>3</v>
      </c>
      <c r="AA9" s="8">
        <f>B_cons</f>
        <v>2.6679499999999998E-2</v>
      </c>
      <c r="AB9" s="8">
        <f>1</f>
        <v>1</v>
      </c>
      <c r="AC9" s="8"/>
      <c r="AD9" s="2">
        <f t="shared" ref="AD9:AD16" si="2">AA9*(AB9+AC9)</f>
        <v>2.6679499999999998E-2</v>
      </c>
      <c r="AF9" s="5" t="s">
        <v>3</v>
      </c>
      <c r="AG9" s="8">
        <f>B_cons</f>
        <v>2.6679499999999998E-2</v>
      </c>
      <c r="AH9" s="8">
        <f>1</f>
        <v>1</v>
      </c>
      <c r="AI9" s="8"/>
      <c r="AJ9" s="2">
        <f t="shared" ref="AJ9:AJ16" si="3">AG9*(AH9+AI9)</f>
        <v>2.6679499999999998E-2</v>
      </c>
      <c r="AL9" s="5" t="s">
        <v>3</v>
      </c>
      <c r="AM9" s="8">
        <f>B_cons</f>
        <v>2.6679499999999998E-2</v>
      </c>
      <c r="AN9" s="8">
        <f>1</f>
        <v>1</v>
      </c>
      <c r="AO9" s="8"/>
      <c r="AP9" s="2">
        <f t="shared" ref="AP9:AP16" si="4">AM9*(AN9+AO9)</f>
        <v>2.6679499999999998E-2</v>
      </c>
      <c r="AR9" s="5" t="s">
        <v>3</v>
      </c>
      <c r="AS9" s="8">
        <f>B_cons</f>
        <v>2.6679499999999998E-2</v>
      </c>
      <c r="AT9" s="8">
        <f>1</f>
        <v>1</v>
      </c>
      <c r="AU9" s="8"/>
      <c r="AV9" s="2">
        <f t="shared" ref="AV9:AV16" si="5">AS9*(AT9+AU9)</f>
        <v>2.6679499999999998E-2</v>
      </c>
      <c r="AX9" s="5" t="s">
        <v>3</v>
      </c>
      <c r="AY9" s="8">
        <f>B_cons</f>
        <v>2.6679499999999998E-2</v>
      </c>
      <c r="AZ9" s="8">
        <f>1</f>
        <v>1</v>
      </c>
      <c r="BA9" s="8"/>
      <c r="BB9" s="2">
        <f t="shared" ref="BB9:BB16" si="6">AY9*(AZ9+BA9)</f>
        <v>2.6679499999999998E-2</v>
      </c>
      <c r="BD9" s="5" t="s">
        <v>3</v>
      </c>
      <c r="BE9" s="8">
        <f>B_cons</f>
        <v>2.6679499999999998E-2</v>
      </c>
      <c r="BF9" s="8">
        <f>1</f>
        <v>1</v>
      </c>
      <c r="BG9" s="8"/>
      <c r="BH9" s="2">
        <f t="shared" ref="BH9:BH16" si="7">BE9*(BF9+BG9)</f>
        <v>2.6679499999999998E-2</v>
      </c>
      <c r="BJ9" s="5" t="s">
        <v>3</v>
      </c>
      <c r="BK9" s="8">
        <f>B_cons</f>
        <v>2.6679499999999998E-2</v>
      </c>
      <c r="BL9" s="8">
        <f>1</f>
        <v>1</v>
      </c>
      <c r="BM9" s="8"/>
      <c r="BN9" s="2">
        <f t="shared" ref="BN9:BN16" si="8">BK9*(BL9+BM9)</f>
        <v>2.6679499999999998E-2</v>
      </c>
      <c r="BP9" s="5" t="s">
        <v>3</v>
      </c>
      <c r="BQ9" s="8">
        <f>B_cons</f>
        <v>2.6679499999999998E-2</v>
      </c>
      <c r="BR9" s="8">
        <f>1</f>
        <v>1</v>
      </c>
      <c r="BS9" s="8"/>
      <c r="BT9" s="2">
        <f t="shared" ref="BT9:BT16" si="9">BQ9*(BR9+BS9)</f>
        <v>2.6679499999999998E-2</v>
      </c>
      <c r="BV9" s="5" t="s">
        <v>3</v>
      </c>
      <c r="BW9" s="8">
        <f>B_cons</f>
        <v>2.6679499999999998E-2</v>
      </c>
      <c r="BX9" s="8">
        <f>1</f>
        <v>1</v>
      </c>
      <c r="BY9" s="8"/>
      <c r="BZ9" s="2">
        <f t="shared" ref="BZ9:BZ16" si="10">BW9*(BX9+BY9)</f>
        <v>2.6679499999999998E-2</v>
      </c>
      <c r="CB9" s="5" t="s">
        <v>3</v>
      </c>
      <c r="CC9" s="8">
        <f>B_cons</f>
        <v>2.6679499999999998E-2</v>
      </c>
      <c r="CD9" s="8">
        <f>1</f>
        <v>1</v>
      </c>
      <c r="CE9" s="8"/>
      <c r="CF9" s="2">
        <f t="shared" ref="CF9:CF16" si="11">CC9*(CD9+CE9)</f>
        <v>2.6679499999999998E-2</v>
      </c>
      <c r="CH9" s="5" t="s">
        <v>3</v>
      </c>
      <c r="CI9" s="8">
        <f>B_cons</f>
        <v>2.6679499999999998E-2</v>
      </c>
      <c r="CJ9" s="8">
        <f>1</f>
        <v>1</v>
      </c>
      <c r="CK9" s="8"/>
      <c r="CL9" s="2">
        <f t="shared" ref="CL9:CL16" si="12">CI9*(CJ9+CK9)</f>
        <v>2.6679499999999998E-2</v>
      </c>
      <c r="CN9" s="5" t="s">
        <v>3</v>
      </c>
      <c r="CO9" s="8">
        <f>B_cons</f>
        <v>2.6679499999999998E-2</v>
      </c>
      <c r="CP9" s="8">
        <f>1</f>
        <v>1</v>
      </c>
      <c r="CQ9" s="8"/>
      <c r="CR9" s="2">
        <f t="shared" ref="CR9:CR16" si="13">CO9*(CP9+CQ9)</f>
        <v>2.6679499999999998E-2</v>
      </c>
    </row>
    <row r="10" spans="1:96">
      <c r="F10" s="17" t="s">
        <v>69</v>
      </c>
      <c r="G10" s="27">
        <v>2489</v>
      </c>
      <c r="H10" s="28">
        <v>3.6962599999999998E-2</v>
      </c>
      <c r="I10" s="18">
        <v>0.12507740000000001</v>
      </c>
      <c r="J10" s="18">
        <v>0</v>
      </c>
      <c r="K10" s="18">
        <v>1</v>
      </c>
      <c r="L10" s="18"/>
      <c r="N10" s="6" t="s">
        <v>4</v>
      </c>
      <c r="O10" s="8">
        <f>B_L1.logitstories</f>
        <v>0</v>
      </c>
      <c r="P10" s="8">
        <f>mean_L1.logitstories</f>
        <v>0</v>
      </c>
      <c r="Q10" s="8"/>
      <c r="R10" s="2">
        <f t="shared" si="0"/>
        <v>0</v>
      </c>
      <c r="T10" s="6" t="s">
        <v>4</v>
      </c>
      <c r="U10" s="8">
        <f>B_L1.logitstories</f>
        <v>0</v>
      </c>
      <c r="V10" s="8">
        <f>mean_L1.logitstories</f>
        <v>0</v>
      </c>
      <c r="W10" s="8"/>
      <c r="X10" s="2">
        <f t="shared" si="1"/>
        <v>0</v>
      </c>
      <c r="Z10" s="6" t="s">
        <v>4</v>
      </c>
      <c r="AA10" s="8">
        <f>B_L1.logitstories</f>
        <v>0</v>
      </c>
      <c r="AB10" s="8">
        <f>mean_L1.logitstories</f>
        <v>0</v>
      </c>
      <c r="AC10" s="8"/>
      <c r="AD10" s="2">
        <f t="shared" si="2"/>
        <v>0</v>
      </c>
      <c r="AF10" s="6" t="s">
        <v>4</v>
      </c>
      <c r="AG10" s="8">
        <f>B_L1.logitstories</f>
        <v>0</v>
      </c>
      <c r="AH10" s="8">
        <f>mean_L1.logitstories</f>
        <v>0</v>
      </c>
      <c r="AI10" s="8"/>
      <c r="AJ10" s="2">
        <f t="shared" si="3"/>
        <v>0</v>
      </c>
      <c r="AL10" s="6" t="s">
        <v>4</v>
      </c>
      <c r="AM10" s="8">
        <f>B_L1.logitstories</f>
        <v>0</v>
      </c>
      <c r="AN10" s="8">
        <f>mean_L1.logitstories</f>
        <v>0</v>
      </c>
      <c r="AO10" s="8"/>
      <c r="AP10" s="2">
        <f t="shared" si="4"/>
        <v>0</v>
      </c>
      <c r="AR10" s="6" t="s">
        <v>4</v>
      </c>
      <c r="AS10" s="8">
        <f>B_L1.logitstories</f>
        <v>0</v>
      </c>
      <c r="AT10" s="8">
        <f>mean_L1.logitstories</f>
        <v>0</v>
      </c>
      <c r="AU10" s="8"/>
      <c r="AV10" s="2">
        <f t="shared" si="5"/>
        <v>0</v>
      </c>
      <c r="AX10" s="6" t="s">
        <v>4</v>
      </c>
      <c r="AY10" s="8">
        <f>B_L1.logitstories</f>
        <v>0</v>
      </c>
      <c r="AZ10" s="8">
        <f>mean_L1.logitstories</f>
        <v>0</v>
      </c>
      <c r="BA10" s="8"/>
      <c r="BB10" s="2">
        <f t="shared" si="6"/>
        <v>0</v>
      </c>
      <c r="BD10" s="6" t="s">
        <v>4</v>
      </c>
      <c r="BE10" s="8">
        <f>B_L1.logitstories</f>
        <v>0</v>
      </c>
      <c r="BF10" s="8">
        <f>mean_L1.logitstories</f>
        <v>0</v>
      </c>
      <c r="BG10" s="8"/>
      <c r="BH10" s="2">
        <f t="shared" si="7"/>
        <v>0</v>
      </c>
      <c r="BJ10" s="6" t="s">
        <v>4</v>
      </c>
      <c r="BK10" s="8">
        <f>B_L1.logitstories</f>
        <v>0</v>
      </c>
      <c r="BL10" s="8">
        <f>mean_L1.logitstories</f>
        <v>0</v>
      </c>
      <c r="BM10" s="8"/>
      <c r="BN10" s="2">
        <f t="shared" si="8"/>
        <v>0</v>
      </c>
      <c r="BP10" s="6" t="s">
        <v>4</v>
      </c>
      <c r="BQ10" s="8">
        <f>B_L1.logitstories</f>
        <v>0</v>
      </c>
      <c r="BR10" s="8">
        <f>mean_L1.logitstories</f>
        <v>0</v>
      </c>
      <c r="BS10" s="8"/>
      <c r="BT10" s="2">
        <f t="shared" si="9"/>
        <v>0</v>
      </c>
      <c r="BV10" s="6" t="s">
        <v>4</v>
      </c>
      <c r="BW10" s="8">
        <f>B_L1.logitstories</f>
        <v>0</v>
      </c>
      <c r="BX10" s="8">
        <f>mean_L1.logitstories</f>
        <v>0</v>
      </c>
      <c r="BY10" s="8"/>
      <c r="BZ10" s="2">
        <f t="shared" si="10"/>
        <v>0</v>
      </c>
      <c r="CB10" s="6" t="s">
        <v>4</v>
      </c>
      <c r="CC10" s="8">
        <f>B_L1.logitstories</f>
        <v>0</v>
      </c>
      <c r="CD10" s="8">
        <f>mean_L1.logitstories</f>
        <v>0</v>
      </c>
      <c r="CE10" s="8"/>
      <c r="CF10" s="2">
        <f t="shared" si="11"/>
        <v>0</v>
      </c>
      <c r="CH10" s="6" t="s">
        <v>4</v>
      </c>
      <c r="CI10" s="8">
        <f>B_L1.logitstories</f>
        <v>0</v>
      </c>
      <c r="CJ10" s="8">
        <f>mean_L1.logitstories</f>
        <v>0</v>
      </c>
      <c r="CK10" s="8"/>
      <c r="CL10" s="2">
        <f t="shared" si="12"/>
        <v>0</v>
      </c>
      <c r="CN10" s="6" t="s">
        <v>4</v>
      </c>
      <c r="CO10" s="8">
        <f>B_L1.logitstories</f>
        <v>0</v>
      </c>
      <c r="CP10" s="8">
        <f>mean_L1.logitstories</f>
        <v>0</v>
      </c>
      <c r="CQ10" s="8"/>
      <c r="CR10" s="2">
        <f t="shared" si="13"/>
        <v>0</v>
      </c>
    </row>
    <row r="11" spans="1:96">
      <c r="A11" s="3">
        <f>min_entropy</f>
        <v>0</v>
      </c>
      <c r="B11" s="12">
        <f>AJ19</f>
        <v>4.1842953306359995E-2</v>
      </c>
      <c r="C11" s="13">
        <f>AJ21</f>
        <v>0</v>
      </c>
      <c r="D11" s="12">
        <f>AJ24</f>
        <v>4.8914412415134834</v>
      </c>
      <c r="E11" s="3" t="s">
        <v>39</v>
      </c>
      <c r="F11" s="17" t="s">
        <v>70</v>
      </c>
      <c r="G11" s="26">
        <v>2489</v>
      </c>
      <c r="H11" s="26">
        <v>5.2631600000000001E-2</v>
      </c>
      <c r="I11" s="26">
        <v>5.7767199999999998E-2</v>
      </c>
      <c r="J11" s="26">
        <v>0</v>
      </c>
      <c r="K11" s="26">
        <v>0.76</v>
      </c>
      <c r="L11" s="18"/>
      <c r="N11" s="6" t="s">
        <v>38</v>
      </c>
      <c r="O11" s="8">
        <f>B_agenda_entropy</f>
        <v>0</v>
      </c>
      <c r="P11" s="8">
        <f>mean_agenda_entropy</f>
        <v>0</v>
      </c>
      <c r="Q11" s="8"/>
      <c r="R11" s="2">
        <f t="shared" si="0"/>
        <v>0</v>
      </c>
      <c r="T11" s="6" t="s">
        <v>38</v>
      </c>
      <c r="U11" s="8">
        <f>B_agenda_entropy</f>
        <v>0</v>
      </c>
      <c r="V11" s="8">
        <f>mean_agenda_entropy</f>
        <v>0</v>
      </c>
      <c r="W11" s="8"/>
      <c r="X11" s="2">
        <f t="shared" si="1"/>
        <v>0</v>
      </c>
      <c r="Z11" s="6" t="s">
        <v>38</v>
      </c>
      <c r="AA11" s="8">
        <f>B_agenda_entropy</f>
        <v>0</v>
      </c>
      <c r="AB11" s="8">
        <f>mean_agenda_entropy</f>
        <v>0</v>
      </c>
      <c r="AC11" s="8"/>
      <c r="AD11" s="2">
        <f t="shared" si="2"/>
        <v>0</v>
      </c>
      <c r="AF11" s="6" t="s">
        <v>38</v>
      </c>
      <c r="AG11" s="8">
        <f>B_agenda_entropy</f>
        <v>0</v>
      </c>
      <c r="AH11" s="8">
        <f>mean_agenda_entropy</f>
        <v>0</v>
      </c>
      <c r="AI11" s="8"/>
      <c r="AJ11" s="2">
        <f t="shared" si="3"/>
        <v>0</v>
      </c>
      <c r="AL11" s="6" t="s">
        <v>38</v>
      </c>
      <c r="AM11" s="8">
        <f>B_agenda_entropy</f>
        <v>0</v>
      </c>
      <c r="AN11" s="8">
        <f>mean_agenda_entropy</f>
        <v>0</v>
      </c>
      <c r="AO11" s="8"/>
      <c r="AP11" s="2">
        <f t="shared" si="4"/>
        <v>0</v>
      </c>
      <c r="AR11" s="6" t="s">
        <v>38</v>
      </c>
      <c r="AS11" s="8">
        <f>B_agenda_entropy</f>
        <v>0</v>
      </c>
      <c r="AT11" s="8">
        <f>mean_agenda_entropy</f>
        <v>0</v>
      </c>
      <c r="AU11" s="8"/>
      <c r="AV11" s="2">
        <f t="shared" si="5"/>
        <v>0</v>
      </c>
      <c r="AX11" s="6" t="s">
        <v>38</v>
      </c>
      <c r="AY11" s="8">
        <f>B_agenda_entropy</f>
        <v>0</v>
      </c>
      <c r="AZ11" s="8">
        <f>mean_agenda_entropy</f>
        <v>0</v>
      </c>
      <c r="BA11" s="8"/>
      <c r="BB11" s="2">
        <f t="shared" si="6"/>
        <v>0</v>
      </c>
      <c r="BD11" s="6" t="s">
        <v>38</v>
      </c>
      <c r="BE11" s="8">
        <f>B_agenda_entropy</f>
        <v>0</v>
      </c>
      <c r="BF11" s="8">
        <f>mean_agenda_entropy</f>
        <v>0</v>
      </c>
      <c r="BG11" s="8"/>
      <c r="BH11" s="2">
        <f t="shared" si="7"/>
        <v>0</v>
      </c>
      <c r="BJ11" s="6" t="s">
        <v>38</v>
      </c>
      <c r="BK11" s="8">
        <f>B_agenda_entropy</f>
        <v>0</v>
      </c>
      <c r="BL11" s="8">
        <f>mean_agenda_entropy</f>
        <v>0</v>
      </c>
      <c r="BM11" s="8"/>
      <c r="BN11" s="2">
        <f t="shared" si="8"/>
        <v>0</v>
      </c>
      <c r="BP11" s="6" t="s">
        <v>38</v>
      </c>
      <c r="BQ11" s="8">
        <f>B_agenda_entropy</f>
        <v>0</v>
      </c>
      <c r="BR11" s="8">
        <f>mean_agenda_entropy</f>
        <v>0</v>
      </c>
      <c r="BS11" s="8"/>
      <c r="BT11" s="2">
        <f t="shared" si="9"/>
        <v>0</v>
      </c>
      <c r="BV11" s="6" t="s">
        <v>38</v>
      </c>
      <c r="BW11" s="8">
        <f>B_agenda_entropy</f>
        <v>0</v>
      </c>
      <c r="BX11" s="8">
        <f>mean_agenda_entropy</f>
        <v>0</v>
      </c>
      <c r="BY11" s="8"/>
      <c r="BZ11" s="2">
        <f t="shared" si="10"/>
        <v>0</v>
      </c>
      <c r="CB11" s="6" t="s">
        <v>38</v>
      </c>
      <c r="CC11" s="8">
        <f>B_agenda_entropy</f>
        <v>0</v>
      </c>
      <c r="CD11" s="8">
        <f>mean_agenda_entropy</f>
        <v>0</v>
      </c>
      <c r="CE11" s="8"/>
      <c r="CF11" s="2">
        <f t="shared" si="11"/>
        <v>0</v>
      </c>
      <c r="CH11" s="6" t="s">
        <v>38</v>
      </c>
      <c r="CI11" s="8">
        <f>B_agenda_entropy</f>
        <v>0</v>
      </c>
      <c r="CJ11" s="8">
        <f>mean_agenda_entropy</f>
        <v>0</v>
      </c>
      <c r="CK11" s="8"/>
      <c r="CL11" s="2">
        <f t="shared" si="12"/>
        <v>0</v>
      </c>
      <c r="CN11" s="6" t="s">
        <v>38</v>
      </c>
      <c r="CO11" s="8">
        <f>B_agenda_entropy</f>
        <v>0</v>
      </c>
      <c r="CP11" s="8">
        <f>mean_agenda_entropy</f>
        <v>0</v>
      </c>
      <c r="CQ11" s="8"/>
      <c r="CR11" s="2">
        <f t="shared" si="13"/>
        <v>0</v>
      </c>
    </row>
    <row r="12" spans="1:96">
      <c r="A12" s="3">
        <f>A11+((A$21-A$11)/10)</f>
        <v>6.3291139999999996E-2</v>
      </c>
      <c r="B12" s="12">
        <f>AP19</f>
        <v>5.6861801587852E-2</v>
      </c>
      <c r="C12" s="13">
        <f>AP21</f>
        <v>0</v>
      </c>
      <c r="D12" s="12">
        <f>AP24</f>
        <v>6.6471446056198991</v>
      </c>
      <c r="F12" s="17" t="s">
        <v>9</v>
      </c>
      <c r="G12" s="17"/>
      <c r="H12" s="18"/>
      <c r="I12" s="18"/>
      <c r="J12" s="18"/>
      <c r="K12" s="18"/>
      <c r="L12" s="18"/>
      <c r="N12" s="6" t="s">
        <v>5</v>
      </c>
      <c r="O12" s="8">
        <f>B_entropy</f>
        <v>0.2372978</v>
      </c>
      <c r="P12" s="8">
        <f>mean_entropy</f>
        <v>4.5464699999999997E-2</v>
      </c>
      <c r="Q12" s="8"/>
      <c r="R12" s="2">
        <f t="shared" si="0"/>
        <v>1.0788673287659999E-2</v>
      </c>
      <c r="T12" s="6" t="s">
        <v>5</v>
      </c>
      <c r="U12" s="8">
        <f>B_entropy</f>
        <v>0.2372978</v>
      </c>
      <c r="V12" s="8">
        <f>mean_entropy</f>
        <v>4.5464699999999997E-2</v>
      </c>
      <c r="W12" s="8">
        <f>sd_entropy</f>
        <v>0.66064900000000004</v>
      </c>
      <c r="X12" s="2">
        <f t="shared" si="1"/>
        <v>0.16755922755986002</v>
      </c>
      <c r="Z12" s="6" t="s">
        <v>5</v>
      </c>
      <c r="AA12" s="8">
        <f>B_entropy</f>
        <v>0.2372978</v>
      </c>
      <c r="AB12" s="8">
        <f>mean_entropy</f>
        <v>4.5464699999999997E-2</v>
      </c>
      <c r="AC12" s="8">
        <f>-sd_entropy</f>
        <v>-0.66064900000000004</v>
      </c>
      <c r="AD12" s="2">
        <f t="shared" si="2"/>
        <v>-0.14598188098454001</v>
      </c>
      <c r="AF12" s="6" t="s">
        <v>5</v>
      </c>
      <c r="AG12" s="8">
        <f>B_entropy</f>
        <v>0.2372978</v>
      </c>
      <c r="AH12" s="11">
        <f>$A$11</f>
        <v>0</v>
      </c>
      <c r="AI12" s="8"/>
      <c r="AJ12" s="2">
        <f t="shared" si="3"/>
        <v>0</v>
      </c>
      <c r="AL12" s="6" t="s">
        <v>5</v>
      </c>
      <c r="AM12" s="8">
        <f>B_entropy</f>
        <v>0.2372978</v>
      </c>
      <c r="AN12" s="11">
        <f>$A$12</f>
        <v>6.3291139999999996E-2</v>
      </c>
      <c r="AO12" s="8"/>
      <c r="AP12" s="2">
        <f t="shared" si="4"/>
        <v>1.5018848281491999E-2</v>
      </c>
      <c r="AR12" s="6" t="s">
        <v>5</v>
      </c>
      <c r="AS12" s="8">
        <f>B_entropy</f>
        <v>0.2372978</v>
      </c>
      <c r="AT12" s="11">
        <f>$A$13</f>
        <v>0.12658227999999999</v>
      </c>
      <c r="AU12" s="8"/>
      <c r="AV12" s="2">
        <f t="shared" si="5"/>
        <v>3.0037696562983999E-2</v>
      </c>
      <c r="AX12" s="6" t="s">
        <v>5</v>
      </c>
      <c r="AY12" s="8">
        <f>B_entropy</f>
        <v>0.2372978</v>
      </c>
      <c r="AZ12" s="11">
        <f>$A$14</f>
        <v>0.18987341999999999</v>
      </c>
      <c r="BA12" s="8"/>
      <c r="BB12" s="2">
        <f t="shared" si="6"/>
        <v>4.5056544844476E-2</v>
      </c>
      <c r="BD12" s="6" t="s">
        <v>5</v>
      </c>
      <c r="BE12" s="8">
        <f>B_entropy</f>
        <v>0.2372978</v>
      </c>
      <c r="BF12" s="11">
        <f>$A$15</f>
        <v>0.25316455999999998</v>
      </c>
      <c r="BG12" s="8"/>
      <c r="BH12" s="2">
        <f t="shared" si="7"/>
        <v>6.0075393125967998E-2</v>
      </c>
      <c r="BJ12" s="6" t="s">
        <v>5</v>
      </c>
      <c r="BK12" s="8">
        <f>B_entropy</f>
        <v>0.2372978</v>
      </c>
      <c r="BL12" s="11">
        <f>$A$16</f>
        <v>0.31645570000000001</v>
      </c>
      <c r="BM12" s="8"/>
      <c r="BN12" s="2">
        <f t="shared" si="8"/>
        <v>7.5094241407460002E-2</v>
      </c>
      <c r="BP12" s="6" t="s">
        <v>5</v>
      </c>
      <c r="BQ12" s="8">
        <f>B_entropy</f>
        <v>0.2372978</v>
      </c>
      <c r="BR12" s="11">
        <f>$A$17</f>
        <v>0.37974684000000003</v>
      </c>
      <c r="BS12" s="8"/>
      <c r="BT12" s="2">
        <f t="shared" si="9"/>
        <v>9.0113089688952014E-2</v>
      </c>
      <c r="BV12" s="6" t="s">
        <v>5</v>
      </c>
      <c r="BW12" s="8">
        <f>B_entropy</f>
        <v>0.2372978</v>
      </c>
      <c r="BX12" s="11">
        <f>$A$18</f>
        <v>0.44303798000000005</v>
      </c>
      <c r="BY12" s="8"/>
      <c r="BZ12" s="2">
        <f t="shared" si="10"/>
        <v>0.10513193797044401</v>
      </c>
      <c r="CB12" s="6" t="s">
        <v>5</v>
      </c>
      <c r="CC12" s="8">
        <f>B_entropy</f>
        <v>0.2372978</v>
      </c>
      <c r="CD12" s="11">
        <f>$A$19</f>
        <v>0.50632912000000008</v>
      </c>
      <c r="CE12" s="8"/>
      <c r="CF12" s="2">
        <f t="shared" si="11"/>
        <v>0.12015078625193602</v>
      </c>
      <c r="CH12" s="6" t="s">
        <v>5</v>
      </c>
      <c r="CI12" s="8">
        <f>B_entropy</f>
        <v>0.2372978</v>
      </c>
      <c r="CJ12" s="11">
        <f>$A$20</f>
        <v>0.5696202600000001</v>
      </c>
      <c r="CK12" s="8"/>
      <c r="CL12" s="2">
        <f t="shared" si="12"/>
        <v>0.13516963453342803</v>
      </c>
      <c r="CN12" s="6" t="s">
        <v>5</v>
      </c>
      <c r="CO12" s="8">
        <f>B_entropy</f>
        <v>0.2372978</v>
      </c>
      <c r="CP12" s="11">
        <f>$A$21</f>
        <v>0.63291140000000001</v>
      </c>
      <c r="CQ12" s="8"/>
      <c r="CR12" s="2">
        <f t="shared" si="13"/>
        <v>0.15018848281492</v>
      </c>
    </row>
    <row r="13" spans="1:96">
      <c r="A13" s="3">
        <f t="shared" ref="A13:A20" si="14">A12+((A$21-A$11)/10)</f>
        <v>0.12658227999999999</v>
      </c>
      <c r="B13" s="12">
        <f>AV19</f>
        <v>7.188064986934399E-2</v>
      </c>
      <c r="C13" s="13">
        <f>AV21</f>
        <v>0</v>
      </c>
      <c r="D13" s="12">
        <f>AV24</f>
        <v>8.402847969726313</v>
      </c>
      <c r="F13" s="10"/>
      <c r="G13" s="10"/>
      <c r="H13" s="8"/>
      <c r="I13" s="8"/>
      <c r="J13" s="8"/>
      <c r="K13" s="8"/>
      <c r="L13" s="8"/>
      <c r="N13" s="6" t="s">
        <v>6</v>
      </c>
      <c r="O13" s="8">
        <f>B_mippct</f>
        <v>-2.2752600000000001E-2</v>
      </c>
      <c r="P13" s="8">
        <f>mean_mippct</f>
        <v>4.8182999999999997E-2</v>
      </c>
      <c r="Q13" s="8"/>
      <c r="R13" s="2">
        <f t="shared" si="0"/>
        <v>-1.0962885258000001E-3</v>
      </c>
      <c r="T13" s="6" t="s">
        <v>6</v>
      </c>
      <c r="U13" s="8">
        <f>B_mippct</f>
        <v>-2.2752600000000001E-2</v>
      </c>
      <c r="V13" s="8">
        <f>mean_mippct</f>
        <v>4.8182999999999997E-2</v>
      </c>
      <c r="W13" s="8"/>
      <c r="X13" s="2">
        <f t="shared" si="1"/>
        <v>-1.0962885258000001E-3</v>
      </c>
      <c r="Z13" s="6" t="s">
        <v>6</v>
      </c>
      <c r="AA13" s="8">
        <f>B_mippct</f>
        <v>-2.2752600000000001E-2</v>
      </c>
      <c r="AB13" s="8">
        <f>mean_mippct</f>
        <v>4.8182999999999997E-2</v>
      </c>
      <c r="AC13" s="8"/>
      <c r="AD13" s="2">
        <f t="shared" si="2"/>
        <v>-1.0962885258000001E-3</v>
      </c>
      <c r="AF13" s="6" t="s">
        <v>6</v>
      </c>
      <c r="AG13" s="8">
        <f>B_mippct</f>
        <v>-2.2752600000000001E-2</v>
      </c>
      <c r="AH13" s="8">
        <f>mean_mippct</f>
        <v>4.8182999999999997E-2</v>
      </c>
      <c r="AI13" s="8"/>
      <c r="AJ13" s="2">
        <f t="shared" si="3"/>
        <v>-1.0962885258000001E-3</v>
      </c>
      <c r="AL13" s="6" t="s">
        <v>6</v>
      </c>
      <c r="AM13" s="8">
        <f>B_mippct</f>
        <v>-2.2752600000000001E-2</v>
      </c>
      <c r="AN13" s="8">
        <f>mean_mippct</f>
        <v>4.8182999999999997E-2</v>
      </c>
      <c r="AO13" s="8"/>
      <c r="AP13" s="2">
        <f t="shared" si="4"/>
        <v>-1.0962885258000001E-3</v>
      </c>
      <c r="AR13" s="6" t="s">
        <v>6</v>
      </c>
      <c r="AS13" s="8">
        <f>B_mippct</f>
        <v>-2.2752600000000001E-2</v>
      </c>
      <c r="AT13" s="8">
        <f>mean_mippct</f>
        <v>4.8182999999999997E-2</v>
      </c>
      <c r="AU13" s="8"/>
      <c r="AV13" s="2">
        <f t="shared" si="5"/>
        <v>-1.0962885258000001E-3</v>
      </c>
      <c r="AX13" s="6" t="s">
        <v>6</v>
      </c>
      <c r="AY13" s="8">
        <f>B_mippct</f>
        <v>-2.2752600000000001E-2</v>
      </c>
      <c r="AZ13" s="8">
        <f>mean_mippct</f>
        <v>4.8182999999999997E-2</v>
      </c>
      <c r="BA13" s="8"/>
      <c r="BB13" s="2">
        <f t="shared" si="6"/>
        <v>-1.0962885258000001E-3</v>
      </c>
      <c r="BD13" s="6" t="s">
        <v>6</v>
      </c>
      <c r="BE13" s="8">
        <f>B_mippct</f>
        <v>-2.2752600000000001E-2</v>
      </c>
      <c r="BF13" s="8">
        <f>mean_mippct</f>
        <v>4.8182999999999997E-2</v>
      </c>
      <c r="BG13" s="8"/>
      <c r="BH13" s="2">
        <f t="shared" si="7"/>
        <v>-1.0962885258000001E-3</v>
      </c>
      <c r="BJ13" s="6" t="s">
        <v>6</v>
      </c>
      <c r="BK13" s="8">
        <f>B_mippct</f>
        <v>-2.2752600000000001E-2</v>
      </c>
      <c r="BL13" s="8">
        <f>mean_mippct</f>
        <v>4.8182999999999997E-2</v>
      </c>
      <c r="BM13" s="8"/>
      <c r="BN13" s="2">
        <f t="shared" si="8"/>
        <v>-1.0962885258000001E-3</v>
      </c>
      <c r="BP13" s="6" t="s">
        <v>6</v>
      </c>
      <c r="BQ13" s="8">
        <f>B_mippct</f>
        <v>-2.2752600000000001E-2</v>
      </c>
      <c r="BR13" s="8">
        <f>mean_mippct</f>
        <v>4.8182999999999997E-2</v>
      </c>
      <c r="BS13" s="8"/>
      <c r="BT13" s="2">
        <f t="shared" si="9"/>
        <v>-1.0962885258000001E-3</v>
      </c>
      <c r="BV13" s="6" t="s">
        <v>6</v>
      </c>
      <c r="BW13" s="8">
        <f>B_mippct</f>
        <v>-2.2752600000000001E-2</v>
      </c>
      <c r="BX13" s="8">
        <f>mean_mippct</f>
        <v>4.8182999999999997E-2</v>
      </c>
      <c r="BY13" s="8"/>
      <c r="BZ13" s="2">
        <f t="shared" si="10"/>
        <v>-1.0962885258000001E-3</v>
      </c>
      <c r="CB13" s="6" t="s">
        <v>6</v>
      </c>
      <c r="CC13" s="8">
        <f>B_mippct</f>
        <v>-2.2752600000000001E-2</v>
      </c>
      <c r="CD13" s="8">
        <f>mean_mippct</f>
        <v>4.8182999999999997E-2</v>
      </c>
      <c r="CE13" s="8"/>
      <c r="CF13" s="2">
        <f t="shared" si="11"/>
        <v>-1.0962885258000001E-3</v>
      </c>
      <c r="CH13" s="6" t="s">
        <v>6</v>
      </c>
      <c r="CI13" s="8">
        <f>B_mippct</f>
        <v>-2.2752600000000001E-2</v>
      </c>
      <c r="CJ13" s="8">
        <f>mean_mippct</f>
        <v>4.8182999999999997E-2</v>
      </c>
      <c r="CK13" s="8"/>
      <c r="CL13" s="2">
        <f t="shared" si="12"/>
        <v>-1.0962885258000001E-3</v>
      </c>
      <c r="CN13" s="6" t="s">
        <v>6</v>
      </c>
      <c r="CO13" s="8">
        <f>B_mippct</f>
        <v>-2.2752600000000001E-2</v>
      </c>
      <c r="CP13" s="8">
        <f>mean_mippct</f>
        <v>4.8182999999999997E-2</v>
      </c>
      <c r="CQ13" s="8"/>
      <c r="CR13" s="2">
        <f t="shared" si="13"/>
        <v>-1.0962885258000001E-3</v>
      </c>
    </row>
    <row r="14" spans="1:96">
      <c r="A14" s="3">
        <f t="shared" si="14"/>
        <v>0.18987341999999999</v>
      </c>
      <c r="B14" s="12">
        <f>BB19</f>
        <v>8.6899498150836002E-2</v>
      </c>
      <c r="C14" s="13">
        <f>BB21</f>
        <v>0</v>
      </c>
      <c r="D14" s="12">
        <f>BB24</f>
        <v>10.15855133383273</v>
      </c>
      <c r="F14" s="15" t="s">
        <v>58</v>
      </c>
      <c r="G14" s="16" t="s">
        <v>29</v>
      </c>
      <c r="H14" s="16" t="s">
        <v>24</v>
      </c>
      <c r="I14" s="16" t="s">
        <v>67</v>
      </c>
      <c r="J14" s="15" t="s">
        <v>25</v>
      </c>
      <c r="K14" s="15" t="s">
        <v>26</v>
      </c>
      <c r="L14" s="15" t="s">
        <v>27</v>
      </c>
      <c r="N14" s="6" t="s">
        <v>8</v>
      </c>
      <c r="O14" s="8">
        <f>B_execorderspct</f>
        <v>1.9680599999999999E-2</v>
      </c>
      <c r="P14" s="8">
        <f>mean_execorderspct</f>
        <v>3.6962599999999998E-2</v>
      </c>
      <c r="Q14" s="8"/>
      <c r="R14" s="2">
        <f t="shared" si="0"/>
        <v>7.274461455599999E-4</v>
      </c>
      <c r="T14" s="6" t="s">
        <v>8</v>
      </c>
      <c r="U14" s="8">
        <f>B_execorderspct</f>
        <v>1.9680599999999999E-2</v>
      </c>
      <c r="V14" s="8">
        <f>mean_execorderspct</f>
        <v>3.6962599999999998E-2</v>
      </c>
      <c r="W14" s="8"/>
      <c r="X14" s="2">
        <f t="shared" si="1"/>
        <v>7.274461455599999E-4</v>
      </c>
      <c r="Z14" s="6" t="s">
        <v>8</v>
      </c>
      <c r="AA14" s="8">
        <f>B_execorderspct</f>
        <v>1.9680599999999999E-2</v>
      </c>
      <c r="AB14" s="8">
        <f>mean_execorderspct</f>
        <v>3.6962599999999998E-2</v>
      </c>
      <c r="AC14" s="8"/>
      <c r="AD14" s="2">
        <f t="shared" si="2"/>
        <v>7.274461455599999E-4</v>
      </c>
      <c r="AF14" s="6" t="s">
        <v>8</v>
      </c>
      <c r="AG14" s="8">
        <f>B_execorderspct</f>
        <v>1.9680599999999999E-2</v>
      </c>
      <c r="AH14" s="8">
        <f>mean_execorderspct</f>
        <v>3.6962599999999998E-2</v>
      </c>
      <c r="AI14" s="8"/>
      <c r="AJ14" s="2">
        <f t="shared" si="3"/>
        <v>7.274461455599999E-4</v>
      </c>
      <c r="AL14" s="6" t="s">
        <v>8</v>
      </c>
      <c r="AM14" s="8">
        <f>B_execorderspct</f>
        <v>1.9680599999999999E-2</v>
      </c>
      <c r="AN14" s="8">
        <f>mean_execorderspct</f>
        <v>3.6962599999999998E-2</v>
      </c>
      <c r="AO14" s="8"/>
      <c r="AP14" s="2">
        <f t="shared" si="4"/>
        <v>7.274461455599999E-4</v>
      </c>
      <c r="AR14" s="6" t="s">
        <v>8</v>
      </c>
      <c r="AS14" s="8">
        <f>B_execorderspct</f>
        <v>1.9680599999999999E-2</v>
      </c>
      <c r="AT14" s="8">
        <f>mean_execorderspct</f>
        <v>3.6962599999999998E-2</v>
      </c>
      <c r="AU14" s="8"/>
      <c r="AV14" s="2">
        <f t="shared" si="5"/>
        <v>7.274461455599999E-4</v>
      </c>
      <c r="AX14" s="6" t="s">
        <v>8</v>
      </c>
      <c r="AY14" s="8">
        <f>B_execorderspct</f>
        <v>1.9680599999999999E-2</v>
      </c>
      <c r="AZ14" s="8">
        <f>mean_execorderspct</f>
        <v>3.6962599999999998E-2</v>
      </c>
      <c r="BA14" s="8"/>
      <c r="BB14" s="2">
        <f t="shared" si="6"/>
        <v>7.274461455599999E-4</v>
      </c>
      <c r="BD14" s="6" t="s">
        <v>8</v>
      </c>
      <c r="BE14" s="8">
        <f>B_execorderspct</f>
        <v>1.9680599999999999E-2</v>
      </c>
      <c r="BF14" s="8">
        <f>mean_execorderspct</f>
        <v>3.6962599999999998E-2</v>
      </c>
      <c r="BG14" s="8"/>
      <c r="BH14" s="2">
        <f t="shared" si="7"/>
        <v>7.274461455599999E-4</v>
      </c>
      <c r="BJ14" s="6" t="s">
        <v>8</v>
      </c>
      <c r="BK14" s="8">
        <f>B_execorderspct</f>
        <v>1.9680599999999999E-2</v>
      </c>
      <c r="BL14" s="8">
        <f>mean_execorderspct</f>
        <v>3.6962599999999998E-2</v>
      </c>
      <c r="BM14" s="8"/>
      <c r="BN14" s="2">
        <f t="shared" si="8"/>
        <v>7.274461455599999E-4</v>
      </c>
      <c r="BP14" s="6" t="s">
        <v>8</v>
      </c>
      <c r="BQ14" s="8">
        <f>B_execorderspct</f>
        <v>1.9680599999999999E-2</v>
      </c>
      <c r="BR14" s="8">
        <f>mean_execorderspct</f>
        <v>3.6962599999999998E-2</v>
      </c>
      <c r="BS14" s="8"/>
      <c r="BT14" s="2">
        <f t="shared" si="9"/>
        <v>7.274461455599999E-4</v>
      </c>
      <c r="BV14" s="6" t="s">
        <v>8</v>
      </c>
      <c r="BW14" s="8">
        <f>B_execorderspct</f>
        <v>1.9680599999999999E-2</v>
      </c>
      <c r="BX14" s="8">
        <f>mean_execorderspct</f>
        <v>3.6962599999999998E-2</v>
      </c>
      <c r="BY14" s="8"/>
      <c r="BZ14" s="2">
        <f t="shared" si="10"/>
        <v>7.274461455599999E-4</v>
      </c>
      <c r="CB14" s="6" t="s">
        <v>8</v>
      </c>
      <c r="CC14" s="8">
        <f>B_execorderspct</f>
        <v>1.9680599999999999E-2</v>
      </c>
      <c r="CD14" s="8">
        <f>mean_execorderspct</f>
        <v>3.6962599999999998E-2</v>
      </c>
      <c r="CE14" s="8"/>
      <c r="CF14" s="2">
        <f t="shared" si="11"/>
        <v>7.274461455599999E-4</v>
      </c>
      <c r="CH14" s="6" t="s">
        <v>8</v>
      </c>
      <c r="CI14" s="8">
        <f>B_execorderspct</f>
        <v>1.9680599999999999E-2</v>
      </c>
      <c r="CJ14" s="8">
        <f>mean_execorderspct</f>
        <v>3.6962599999999998E-2</v>
      </c>
      <c r="CK14" s="8"/>
      <c r="CL14" s="2">
        <f t="shared" si="12"/>
        <v>7.274461455599999E-4</v>
      </c>
      <c r="CN14" s="6" t="s">
        <v>8</v>
      </c>
      <c r="CO14" s="8">
        <f>B_execorderspct</f>
        <v>1.9680599999999999E-2</v>
      </c>
      <c r="CP14" s="8">
        <f>mean_execorderspct</f>
        <v>3.6962599999999998E-2</v>
      </c>
      <c r="CQ14" s="8"/>
      <c r="CR14" s="2">
        <f t="shared" si="13"/>
        <v>7.274461455599999E-4</v>
      </c>
    </row>
    <row r="15" spans="1:96">
      <c r="A15" s="3">
        <f t="shared" si="14"/>
        <v>0.25316455999999998</v>
      </c>
      <c r="B15" s="12">
        <f>BH19</f>
        <v>0.101918346432328</v>
      </c>
      <c r="C15" s="13">
        <f>BH21</f>
        <v>0</v>
      </c>
      <c r="D15" s="12">
        <f>BH24</f>
        <v>11.914254697939144</v>
      </c>
      <c r="F15" s="15"/>
      <c r="G15" s="26"/>
      <c r="H15" s="26"/>
      <c r="I15" s="26"/>
      <c r="J15" s="26"/>
      <c r="K15" s="26"/>
      <c r="L15" s="26"/>
      <c r="N15" s="6" t="s">
        <v>7</v>
      </c>
      <c r="O15" s="8">
        <f>B_lawspct</f>
        <v>0.29511349999999997</v>
      </c>
      <c r="P15" s="8">
        <f>mean_lawspct</f>
        <v>5.2631600000000001E-2</v>
      </c>
      <c r="Q15" s="8"/>
      <c r="R15" s="2">
        <f t="shared" si="0"/>
        <v>1.5532295686599999E-2</v>
      </c>
      <c r="T15" s="6" t="s">
        <v>7</v>
      </c>
      <c r="U15" s="8">
        <f>B_lawspct</f>
        <v>0.29511349999999997</v>
      </c>
      <c r="V15" s="8">
        <f>mean_lawspct</f>
        <v>5.2631600000000001E-2</v>
      </c>
      <c r="W15" s="8"/>
      <c r="X15" s="2">
        <f t="shared" si="1"/>
        <v>1.5532295686599999E-2</v>
      </c>
      <c r="Z15" s="6" t="s">
        <v>7</v>
      </c>
      <c r="AA15" s="8">
        <f>B_lawspct</f>
        <v>0.29511349999999997</v>
      </c>
      <c r="AB15" s="8">
        <f>mean_lawspct</f>
        <v>5.2631600000000001E-2</v>
      </c>
      <c r="AC15" s="8"/>
      <c r="AD15" s="2">
        <f t="shared" si="2"/>
        <v>1.5532295686599999E-2</v>
      </c>
      <c r="AF15" s="6" t="s">
        <v>7</v>
      </c>
      <c r="AG15" s="8">
        <f>B_lawspct</f>
        <v>0.29511349999999997</v>
      </c>
      <c r="AH15" s="8">
        <f>mean_lawspct</f>
        <v>5.2631600000000001E-2</v>
      </c>
      <c r="AI15" s="8"/>
      <c r="AJ15" s="2">
        <f t="shared" si="3"/>
        <v>1.5532295686599999E-2</v>
      </c>
      <c r="AL15" s="6" t="s">
        <v>7</v>
      </c>
      <c r="AM15" s="8">
        <f>B_lawspct</f>
        <v>0.29511349999999997</v>
      </c>
      <c r="AN15" s="8">
        <f>mean_lawspct</f>
        <v>5.2631600000000001E-2</v>
      </c>
      <c r="AO15" s="8"/>
      <c r="AP15" s="2">
        <f t="shared" si="4"/>
        <v>1.5532295686599999E-2</v>
      </c>
      <c r="AR15" s="6" t="s">
        <v>7</v>
      </c>
      <c r="AS15" s="8">
        <f>B_lawspct</f>
        <v>0.29511349999999997</v>
      </c>
      <c r="AT15" s="8">
        <f>mean_lawspct</f>
        <v>5.2631600000000001E-2</v>
      </c>
      <c r="AU15" s="8"/>
      <c r="AV15" s="2">
        <f t="shared" si="5"/>
        <v>1.5532295686599999E-2</v>
      </c>
      <c r="AX15" s="6" t="s">
        <v>7</v>
      </c>
      <c r="AY15" s="8">
        <f>B_lawspct</f>
        <v>0.29511349999999997</v>
      </c>
      <c r="AZ15" s="8">
        <f>mean_lawspct</f>
        <v>5.2631600000000001E-2</v>
      </c>
      <c r="BA15" s="8"/>
      <c r="BB15" s="2">
        <f t="shared" si="6"/>
        <v>1.5532295686599999E-2</v>
      </c>
      <c r="BD15" s="6" t="s">
        <v>7</v>
      </c>
      <c r="BE15" s="8">
        <f>B_lawspct</f>
        <v>0.29511349999999997</v>
      </c>
      <c r="BF15" s="8">
        <f>mean_lawspct</f>
        <v>5.2631600000000001E-2</v>
      </c>
      <c r="BG15" s="8"/>
      <c r="BH15" s="2">
        <f t="shared" si="7"/>
        <v>1.5532295686599999E-2</v>
      </c>
      <c r="BJ15" s="6" t="s">
        <v>7</v>
      </c>
      <c r="BK15" s="8">
        <f>B_lawspct</f>
        <v>0.29511349999999997</v>
      </c>
      <c r="BL15" s="8">
        <f>mean_lawspct</f>
        <v>5.2631600000000001E-2</v>
      </c>
      <c r="BM15" s="8"/>
      <c r="BN15" s="2">
        <f t="shared" si="8"/>
        <v>1.5532295686599999E-2</v>
      </c>
      <c r="BP15" s="6" t="s">
        <v>7</v>
      </c>
      <c r="BQ15" s="8">
        <f>B_lawspct</f>
        <v>0.29511349999999997</v>
      </c>
      <c r="BR15" s="8">
        <f>mean_lawspct</f>
        <v>5.2631600000000001E-2</v>
      </c>
      <c r="BS15" s="8"/>
      <c r="BT15" s="2">
        <f t="shared" si="9"/>
        <v>1.5532295686599999E-2</v>
      </c>
      <c r="BV15" s="6" t="s">
        <v>7</v>
      </c>
      <c r="BW15" s="8">
        <f>B_lawspct</f>
        <v>0.29511349999999997</v>
      </c>
      <c r="BX15" s="8">
        <f>mean_lawspct</f>
        <v>5.2631600000000001E-2</v>
      </c>
      <c r="BY15" s="8"/>
      <c r="BZ15" s="2">
        <f t="shared" si="10"/>
        <v>1.5532295686599999E-2</v>
      </c>
      <c r="CB15" s="6" t="s">
        <v>7</v>
      </c>
      <c r="CC15" s="8">
        <f>B_lawspct</f>
        <v>0.29511349999999997</v>
      </c>
      <c r="CD15" s="8">
        <f>mean_lawspct</f>
        <v>5.2631600000000001E-2</v>
      </c>
      <c r="CE15" s="8"/>
      <c r="CF15" s="2">
        <f t="shared" si="11"/>
        <v>1.5532295686599999E-2</v>
      </c>
      <c r="CH15" s="6" t="s">
        <v>7</v>
      </c>
      <c r="CI15" s="8">
        <f>B_lawspct</f>
        <v>0.29511349999999997</v>
      </c>
      <c r="CJ15" s="8">
        <f>mean_lawspct</f>
        <v>5.2631600000000001E-2</v>
      </c>
      <c r="CK15" s="8"/>
      <c r="CL15" s="2">
        <f t="shared" si="12"/>
        <v>1.5532295686599999E-2</v>
      </c>
      <c r="CN15" s="6" t="s">
        <v>7</v>
      </c>
      <c r="CO15" s="8">
        <f>B_lawspct</f>
        <v>0.29511349999999997</v>
      </c>
      <c r="CP15" s="8">
        <f>mean_lawspct</f>
        <v>5.2631600000000001E-2</v>
      </c>
      <c r="CQ15" s="8"/>
      <c r="CR15" s="2">
        <f t="shared" si="13"/>
        <v>1.5532295686599999E-2</v>
      </c>
    </row>
    <row r="16" spans="1:96">
      <c r="A16" s="3">
        <f t="shared" si="14"/>
        <v>0.31645570000000001</v>
      </c>
      <c r="B16" s="12">
        <f>BN19</f>
        <v>0.11693719471382</v>
      </c>
      <c r="C16" s="13">
        <f>BN21</f>
        <v>0</v>
      </c>
      <c r="D16" s="12">
        <f>BN24</f>
        <v>13.669958062045559</v>
      </c>
      <c r="E16" s="3" t="s">
        <v>43</v>
      </c>
      <c r="F16" s="15" t="s">
        <v>60</v>
      </c>
      <c r="G16" s="26"/>
      <c r="H16" s="26"/>
      <c r="I16" s="26"/>
      <c r="J16" s="26"/>
      <c r="K16" s="26"/>
      <c r="L16" s="26"/>
      <c r="N16" s="6" t="s">
        <v>9</v>
      </c>
      <c r="O16" s="8">
        <f>B_countdownpres</f>
        <v>0</v>
      </c>
      <c r="P16" s="8">
        <f>mean_countdownpres</f>
        <v>0</v>
      </c>
      <c r="Q16" s="8"/>
      <c r="R16" s="2">
        <f t="shared" si="0"/>
        <v>0</v>
      </c>
      <c r="T16" s="6" t="s">
        <v>9</v>
      </c>
      <c r="U16" s="8">
        <f>B_countdownpres</f>
        <v>0</v>
      </c>
      <c r="V16" s="8">
        <f>mean_countdownpres</f>
        <v>0</v>
      </c>
      <c r="W16" s="8"/>
      <c r="X16" s="2">
        <f t="shared" si="1"/>
        <v>0</v>
      </c>
      <c r="Z16" s="6" t="s">
        <v>9</v>
      </c>
      <c r="AA16" s="8">
        <f>B_countdownpres</f>
        <v>0</v>
      </c>
      <c r="AB16" s="8">
        <f>mean_countdownpres</f>
        <v>0</v>
      </c>
      <c r="AC16" s="8"/>
      <c r="AD16" s="2">
        <f t="shared" si="2"/>
        <v>0</v>
      </c>
      <c r="AF16" s="6" t="s">
        <v>9</v>
      </c>
      <c r="AG16" s="8">
        <f>B_countdownpres</f>
        <v>0</v>
      </c>
      <c r="AH16" s="8">
        <f>mean_countdownpres</f>
        <v>0</v>
      </c>
      <c r="AI16" s="8"/>
      <c r="AJ16" s="2">
        <f t="shared" si="3"/>
        <v>0</v>
      </c>
      <c r="AL16" s="6" t="s">
        <v>9</v>
      </c>
      <c r="AM16" s="8">
        <f>B_countdownpres</f>
        <v>0</v>
      </c>
      <c r="AN16" s="8">
        <f>mean_countdownpres</f>
        <v>0</v>
      </c>
      <c r="AO16" s="8"/>
      <c r="AP16" s="2">
        <f t="shared" si="4"/>
        <v>0</v>
      </c>
      <c r="AR16" s="6" t="s">
        <v>9</v>
      </c>
      <c r="AS16" s="8">
        <f>B_countdownpres</f>
        <v>0</v>
      </c>
      <c r="AT16" s="8">
        <f>mean_countdownpres</f>
        <v>0</v>
      </c>
      <c r="AU16" s="8"/>
      <c r="AV16" s="2">
        <f t="shared" si="5"/>
        <v>0</v>
      </c>
      <c r="AX16" s="6" t="s">
        <v>9</v>
      </c>
      <c r="AY16" s="8">
        <f>B_countdownpres</f>
        <v>0</v>
      </c>
      <c r="AZ16" s="8">
        <f>mean_countdownpres</f>
        <v>0</v>
      </c>
      <c r="BA16" s="8"/>
      <c r="BB16" s="2">
        <f t="shared" si="6"/>
        <v>0</v>
      </c>
      <c r="BD16" s="6" t="s">
        <v>9</v>
      </c>
      <c r="BE16" s="8">
        <f>B_countdownpres</f>
        <v>0</v>
      </c>
      <c r="BF16" s="8">
        <f>mean_countdownpres</f>
        <v>0</v>
      </c>
      <c r="BG16" s="8"/>
      <c r="BH16" s="2">
        <f t="shared" si="7"/>
        <v>0</v>
      </c>
      <c r="BJ16" s="6" t="s">
        <v>9</v>
      </c>
      <c r="BK16" s="8">
        <f>B_countdownpres</f>
        <v>0</v>
      </c>
      <c r="BL16" s="8">
        <f>mean_countdownpres</f>
        <v>0</v>
      </c>
      <c r="BM16" s="8"/>
      <c r="BN16" s="2">
        <f t="shared" si="8"/>
        <v>0</v>
      </c>
      <c r="BP16" s="6" t="s">
        <v>9</v>
      </c>
      <c r="BQ16" s="8">
        <f>B_countdownpres</f>
        <v>0</v>
      </c>
      <c r="BR16" s="8">
        <f>mean_countdownpres</f>
        <v>0</v>
      </c>
      <c r="BS16" s="8"/>
      <c r="BT16" s="2">
        <f t="shared" si="9"/>
        <v>0</v>
      </c>
      <c r="BV16" s="6" t="s">
        <v>9</v>
      </c>
      <c r="BW16" s="8">
        <f>B_countdownpres</f>
        <v>0</v>
      </c>
      <c r="BX16" s="8">
        <f>mean_countdownpres</f>
        <v>0</v>
      </c>
      <c r="BY16" s="8"/>
      <c r="BZ16" s="2">
        <f t="shared" si="10"/>
        <v>0</v>
      </c>
      <c r="CB16" s="6" t="s">
        <v>9</v>
      </c>
      <c r="CC16" s="8">
        <f>B_countdownpres</f>
        <v>0</v>
      </c>
      <c r="CD16" s="8">
        <f>mean_countdownpres</f>
        <v>0</v>
      </c>
      <c r="CE16" s="8"/>
      <c r="CF16" s="2">
        <f t="shared" si="11"/>
        <v>0</v>
      </c>
      <c r="CH16" s="6" t="s">
        <v>9</v>
      </c>
      <c r="CI16" s="8">
        <f>B_countdownpres</f>
        <v>0</v>
      </c>
      <c r="CJ16" s="8">
        <f>mean_countdownpres</f>
        <v>0</v>
      </c>
      <c r="CK16" s="8"/>
      <c r="CL16" s="2">
        <f t="shared" si="12"/>
        <v>0</v>
      </c>
      <c r="CN16" s="6" t="s">
        <v>9</v>
      </c>
      <c r="CO16" s="8">
        <f>B_countdownpres</f>
        <v>0</v>
      </c>
      <c r="CP16" s="8">
        <f>mean_countdownpres</f>
        <v>0</v>
      </c>
      <c r="CQ16" s="8"/>
      <c r="CR16" s="2">
        <f t="shared" si="13"/>
        <v>0</v>
      </c>
    </row>
    <row r="17" spans="1:96">
      <c r="A17" s="3">
        <f t="shared" si="14"/>
        <v>0.37974684000000003</v>
      </c>
      <c r="B17" s="12">
        <f>BT19</f>
        <v>0.131956042995312</v>
      </c>
      <c r="C17" s="13">
        <f>BT21</f>
        <v>0</v>
      </c>
      <c r="D17" s="12">
        <f>BT24</f>
        <v>15.425661426151972</v>
      </c>
      <c r="F17" s="15" t="s">
        <v>74</v>
      </c>
      <c r="G17" s="26">
        <v>0.2372978</v>
      </c>
      <c r="H17" s="26">
        <v>1.8029400000000001E-2</v>
      </c>
      <c r="I17" s="26">
        <v>13.16</v>
      </c>
      <c r="J17" s="26">
        <v>0</v>
      </c>
      <c r="K17" s="26">
        <v>0.2019435</v>
      </c>
      <c r="L17" s="26">
        <v>0.27265200000000001</v>
      </c>
      <c r="N17" s="7"/>
      <c r="O17" s="5"/>
      <c r="T17" s="7"/>
      <c r="U17" s="5"/>
      <c r="Z17" s="7"/>
      <c r="AA17" s="5"/>
      <c r="AF17" s="7"/>
      <c r="AG17" s="5"/>
      <c r="AL17" s="7"/>
      <c r="AM17" s="5"/>
      <c r="AR17" s="7"/>
      <c r="AS17" s="5"/>
      <c r="AX17" s="7"/>
      <c r="AY17" s="5"/>
      <c r="BD17" s="7"/>
      <c r="BE17" s="5"/>
      <c r="BJ17" s="7"/>
      <c r="BK17" s="5"/>
      <c r="BP17" s="7"/>
      <c r="BQ17" s="5"/>
      <c r="BV17" s="7"/>
      <c r="BW17" s="5"/>
      <c r="CB17" s="7"/>
      <c r="CC17" s="5"/>
      <c r="CH17" s="7"/>
      <c r="CI17" s="5"/>
      <c r="CN17" s="7"/>
      <c r="CO17" s="5"/>
    </row>
    <row r="18" spans="1:96">
      <c r="A18" s="3">
        <f t="shared" si="14"/>
        <v>0.44303798000000005</v>
      </c>
      <c r="B18" s="12">
        <f>BZ19</f>
        <v>0.14697489127680402</v>
      </c>
      <c r="C18" s="13">
        <f>BZ21</f>
        <v>0</v>
      </c>
      <c r="D18" s="12">
        <f>BZ24</f>
        <v>17.181364790258392</v>
      </c>
      <c r="F18" s="15" t="s">
        <v>68</v>
      </c>
      <c r="G18" s="26">
        <v>-2.2752600000000001E-2</v>
      </c>
      <c r="H18" s="26">
        <v>1.47571E-2</v>
      </c>
      <c r="I18" s="26">
        <v>-1.54</v>
      </c>
      <c r="J18" s="26">
        <v>0.123</v>
      </c>
      <c r="K18" s="26">
        <v>-5.1690100000000003E-2</v>
      </c>
      <c r="L18" s="26">
        <v>6.1849000000000001E-3</v>
      </c>
    </row>
    <row r="19" spans="1:96">
      <c r="A19" s="3">
        <f t="shared" si="14"/>
        <v>0.50632912000000008</v>
      </c>
      <c r="B19" s="12">
        <f>CF19</f>
        <v>0.16199373955829605</v>
      </c>
      <c r="C19" s="13">
        <f>CF21</f>
        <v>0</v>
      </c>
      <c r="D19" s="12">
        <f>CF24</f>
        <v>18.937068154364809</v>
      </c>
      <c r="F19" s="15" t="s">
        <v>69</v>
      </c>
      <c r="G19" s="26">
        <v>1.9680599999999999E-2</v>
      </c>
      <c r="H19" s="26">
        <v>8.3516000000000007E-3</v>
      </c>
      <c r="I19" s="26">
        <v>2.36</v>
      </c>
      <c r="J19" s="26">
        <v>1.9E-2</v>
      </c>
      <c r="K19" s="26">
        <v>3.3037000000000001E-3</v>
      </c>
      <c r="L19" s="26">
        <v>3.6057400000000003E-2</v>
      </c>
      <c r="P19" s="2" t="s">
        <v>12</v>
      </c>
      <c r="R19" s="2">
        <f>(SUM(R9:R17))</f>
        <v>5.2631626594020001E-2</v>
      </c>
      <c r="V19" s="2" t="s">
        <v>12</v>
      </c>
      <c r="X19" s="2">
        <f>(SUM(X9:X17))</f>
        <v>0.20940218086622003</v>
      </c>
      <c r="AB19" s="2" t="s">
        <v>12</v>
      </c>
      <c r="AD19" s="2">
        <f>(SUM(AD9:AD17))</f>
        <v>-0.10413892767818002</v>
      </c>
      <c r="AH19" s="2" t="s">
        <v>12</v>
      </c>
      <c r="AJ19" s="2">
        <f>(SUM(AJ9:AJ17))</f>
        <v>4.1842953306359995E-2</v>
      </c>
      <c r="AN19" s="2" t="s">
        <v>12</v>
      </c>
      <c r="AP19" s="2">
        <f>(SUM(AP9:AP17))</f>
        <v>5.6861801587852E-2</v>
      </c>
      <c r="AT19" s="2" t="s">
        <v>12</v>
      </c>
      <c r="AV19" s="2">
        <f>(SUM(AV9:AV17))</f>
        <v>7.188064986934399E-2</v>
      </c>
      <c r="AZ19" s="2" t="s">
        <v>12</v>
      </c>
      <c r="BB19" s="2">
        <f>(SUM(BB9:BB17))</f>
        <v>8.6899498150836002E-2</v>
      </c>
      <c r="BF19" s="2" t="s">
        <v>12</v>
      </c>
      <c r="BH19" s="2">
        <f>(SUM(BH9:BH17))</f>
        <v>0.101918346432328</v>
      </c>
      <c r="BL19" s="2" t="s">
        <v>12</v>
      </c>
      <c r="BN19" s="2">
        <f>(SUM(BN9:BN17))</f>
        <v>0.11693719471382</v>
      </c>
      <c r="BR19" s="2" t="s">
        <v>12</v>
      </c>
      <c r="BT19" s="2">
        <f>(SUM(BT9:BT17))</f>
        <v>0.131956042995312</v>
      </c>
      <c r="BX19" s="2" t="s">
        <v>12</v>
      </c>
      <c r="BZ19" s="2">
        <f>(SUM(BZ9:BZ17))</f>
        <v>0.14697489127680402</v>
      </c>
      <c r="CD19" s="2" t="s">
        <v>12</v>
      </c>
      <c r="CF19" s="2">
        <f>(SUM(CF9:CF17))</f>
        <v>0.16199373955829605</v>
      </c>
      <c r="CJ19" s="2" t="s">
        <v>12</v>
      </c>
      <c r="CL19" s="2">
        <f>(SUM(CL9:CL17))</f>
        <v>0.17701258783978804</v>
      </c>
      <c r="CP19" s="2" t="s">
        <v>12</v>
      </c>
      <c r="CR19" s="2">
        <f>(SUM(CR9:CR17))</f>
        <v>0.19203143612128001</v>
      </c>
    </row>
    <row r="20" spans="1:96">
      <c r="A20" s="3">
        <f t="shared" si="14"/>
        <v>0.5696202600000001</v>
      </c>
      <c r="B20" s="12">
        <f>CL19</f>
        <v>0.17701258783978804</v>
      </c>
      <c r="C20" s="13">
        <f>CL21</f>
        <v>0</v>
      </c>
      <c r="D20" s="12">
        <f>CL24</f>
        <v>20.692771518471222</v>
      </c>
      <c r="F20" s="15" t="s">
        <v>70</v>
      </c>
      <c r="G20" s="26">
        <v>0.29511349999999997</v>
      </c>
      <c r="H20" s="26">
        <v>1.9281099999999999E-2</v>
      </c>
      <c r="I20" s="26">
        <v>15.31</v>
      </c>
      <c r="J20" s="26">
        <v>0</v>
      </c>
      <c r="K20" s="26">
        <v>0.2573049</v>
      </c>
      <c r="L20" s="26">
        <v>0.3329222</v>
      </c>
    </row>
    <row r="21" spans="1:96">
      <c r="A21" s="3">
        <f>max_entropy</f>
        <v>0.63291140000000001</v>
      </c>
      <c r="B21" s="12">
        <f>CR19</f>
        <v>0.19203143612128001</v>
      </c>
      <c r="C21" s="13">
        <f>CR21</f>
        <v>0</v>
      </c>
      <c r="D21" s="12">
        <f>CR24</f>
        <v>22.448474882577635</v>
      </c>
      <c r="E21" s="3" t="s">
        <v>40</v>
      </c>
      <c r="F21" s="15" t="s">
        <v>9</v>
      </c>
      <c r="G21" s="16"/>
      <c r="H21" s="16"/>
      <c r="I21" s="16"/>
      <c r="J21" s="16"/>
      <c r="K21" s="16"/>
      <c r="L21" s="16"/>
      <c r="P21" s="2" t="s">
        <v>13</v>
      </c>
      <c r="V21" s="2" t="s">
        <v>13</v>
      </c>
      <c r="AB21" s="2" t="s">
        <v>13</v>
      </c>
      <c r="AH21" s="2" t="s">
        <v>13</v>
      </c>
      <c r="AN21" s="2" t="s">
        <v>13</v>
      </c>
      <c r="AT21" s="2" t="s">
        <v>13</v>
      </c>
      <c r="AZ21" s="2" t="s">
        <v>13</v>
      </c>
      <c r="BF21" s="2" t="s">
        <v>13</v>
      </c>
      <c r="BL21" s="2" t="s">
        <v>13</v>
      </c>
      <c r="BR21" s="2" t="s">
        <v>13</v>
      </c>
      <c r="BX21" s="2" t="s">
        <v>13</v>
      </c>
      <c r="CD21" s="2" t="s">
        <v>13</v>
      </c>
      <c r="CJ21" s="2" t="s">
        <v>13</v>
      </c>
      <c r="CP21" s="2" t="s">
        <v>13</v>
      </c>
    </row>
    <row r="22" spans="1:96">
      <c r="D22" s="13" t="s">
        <v>64</v>
      </c>
      <c r="F22" s="15" t="s">
        <v>28</v>
      </c>
      <c r="G22" s="26">
        <v>2.6679499999999998E-2</v>
      </c>
      <c r="H22" s="26">
        <v>1.5282E-3</v>
      </c>
      <c r="I22" s="26">
        <v>17.46</v>
      </c>
      <c r="J22" s="26">
        <v>0</v>
      </c>
      <c r="K22" s="26">
        <v>2.36828E-2</v>
      </c>
      <c r="L22" s="26">
        <v>2.96761E-2</v>
      </c>
      <c r="P22" s="2" t="s">
        <v>33</v>
      </c>
      <c r="R22" s="2">
        <f>ABS($R$19-R19)</f>
        <v>0</v>
      </c>
      <c r="V22" s="2" t="s">
        <v>33</v>
      </c>
      <c r="X22" s="2">
        <f>ABS($R$19-X19)</f>
        <v>0.15677055427220005</v>
      </c>
      <c r="AB22" s="2" t="s">
        <v>33</v>
      </c>
      <c r="AD22" s="2">
        <f>ABS($R$19-AD19)</f>
        <v>0.15677055427220002</v>
      </c>
      <c r="AH22" s="2" t="s">
        <v>33</v>
      </c>
      <c r="AJ22" s="2">
        <f>ABS($R$19-AJ19)</f>
        <v>1.0788673287660006E-2</v>
      </c>
      <c r="AN22" s="2" t="s">
        <v>33</v>
      </c>
      <c r="AP22" s="2">
        <f>ABS($R$19-AP19)</f>
        <v>4.2301749938319991E-3</v>
      </c>
      <c r="AT22" s="2" t="s">
        <v>33</v>
      </c>
      <c r="AV22" s="2">
        <f>ABS($R$19-AV19)</f>
        <v>1.924902327532399E-2</v>
      </c>
      <c r="AZ22" s="2" t="s">
        <v>33</v>
      </c>
      <c r="BB22" s="2">
        <f>ABS($R$19-BB19)</f>
        <v>3.4267871556816001E-2</v>
      </c>
      <c r="BF22" s="2" t="s">
        <v>33</v>
      </c>
      <c r="BH22" s="2">
        <f>ABS($R$19-BH19)</f>
        <v>4.9286719838307999E-2</v>
      </c>
      <c r="BL22" s="2" t="s">
        <v>33</v>
      </c>
      <c r="BN22" s="2">
        <f>ABS($R$19-BN19)</f>
        <v>6.4305568119799997E-2</v>
      </c>
      <c r="BR22" s="2" t="s">
        <v>33</v>
      </c>
      <c r="BT22" s="2">
        <f>ABS($R$19-BT19)</f>
        <v>7.9324416401291994E-2</v>
      </c>
      <c r="BX22" s="2" t="s">
        <v>33</v>
      </c>
      <c r="BZ22" s="2">
        <f>ABS($R$19-BZ19)</f>
        <v>9.434326468278402E-2</v>
      </c>
      <c r="CD22" s="2" t="s">
        <v>33</v>
      </c>
      <c r="CF22" s="2">
        <f>ABS($R$19-CF19)</f>
        <v>0.10936211296427605</v>
      </c>
      <c r="CJ22" s="2" t="s">
        <v>33</v>
      </c>
      <c r="CL22" s="2">
        <f>ABS($R$19-CL19)</f>
        <v>0.12438096124576804</v>
      </c>
      <c r="CP22" s="2" t="s">
        <v>33</v>
      </c>
      <c r="CR22" s="2">
        <f>ABS($R$19-CR19)</f>
        <v>0.13939980952726</v>
      </c>
    </row>
    <row r="23" spans="1:96">
      <c r="A23" s="3" t="s">
        <v>65</v>
      </c>
      <c r="D23" s="12">
        <f>D21-D11</f>
        <v>17.557033641064152</v>
      </c>
      <c r="F23" s="21"/>
      <c r="G23" s="21"/>
      <c r="H23" s="21"/>
      <c r="I23" s="21"/>
      <c r="J23" s="21"/>
      <c r="K23" s="21"/>
      <c r="L23" s="21"/>
      <c r="P23" s="2" t="s">
        <v>77</v>
      </c>
      <c r="R23" s="9">
        <v>116.9</v>
      </c>
      <c r="V23" s="2" t="s">
        <v>77</v>
      </c>
      <c r="X23" s="9">
        <v>116.9</v>
      </c>
      <c r="AB23" s="2" t="s">
        <v>77</v>
      </c>
      <c r="AD23" s="9">
        <v>116.9</v>
      </c>
      <c r="AH23" s="2" t="s">
        <v>77</v>
      </c>
      <c r="AJ23" s="9">
        <v>116.9</v>
      </c>
      <c r="AN23" s="2" t="s">
        <v>77</v>
      </c>
      <c r="AP23" s="9">
        <v>116.9</v>
      </c>
      <c r="AT23" s="2" t="s">
        <v>77</v>
      </c>
      <c r="AV23" s="9">
        <v>116.9</v>
      </c>
      <c r="AZ23" s="2" t="s">
        <v>77</v>
      </c>
      <c r="BB23" s="9">
        <v>116.9</v>
      </c>
      <c r="BF23" s="2" t="s">
        <v>77</v>
      </c>
      <c r="BH23" s="9">
        <v>116.9</v>
      </c>
      <c r="BL23" s="2" t="s">
        <v>77</v>
      </c>
      <c r="BN23" s="9">
        <v>116.9</v>
      </c>
      <c r="BR23" s="2" t="s">
        <v>77</v>
      </c>
      <c r="BT23" s="9">
        <v>116.9</v>
      </c>
      <c r="BX23" s="2" t="s">
        <v>77</v>
      </c>
      <c r="BZ23" s="9">
        <v>116.9</v>
      </c>
      <c r="CD23" s="2" t="s">
        <v>77</v>
      </c>
      <c r="CF23" s="9">
        <v>116.9</v>
      </c>
      <c r="CJ23" s="2" t="s">
        <v>77</v>
      </c>
      <c r="CL23" s="9">
        <v>116.9</v>
      </c>
      <c r="CP23" s="2" t="s">
        <v>77</v>
      </c>
      <c r="CR23" s="9">
        <v>116.9</v>
      </c>
    </row>
    <row r="24" spans="1:96">
      <c r="A24" s="3">
        <f>A21-A20</f>
        <v>6.3291139999999912E-2</v>
      </c>
      <c r="F24" s="22" t="s">
        <v>51</v>
      </c>
      <c r="G24" s="23" t="s">
        <v>52</v>
      </c>
      <c r="H24" s="23" t="s">
        <v>53</v>
      </c>
      <c r="I24" s="23" t="s">
        <v>54</v>
      </c>
      <c r="J24" s="21"/>
      <c r="K24" s="24" t="s">
        <v>59</v>
      </c>
      <c r="L24" s="21">
        <v>2489</v>
      </c>
      <c r="P24" s="2" t="s">
        <v>32</v>
      </c>
      <c r="R24" s="9">
        <f>R19*R23</f>
        <v>6.1526371488409382</v>
      </c>
      <c r="V24" s="2" t="s">
        <v>32</v>
      </c>
      <c r="X24" s="9">
        <f>X19*X23</f>
        <v>24.479114943261123</v>
      </c>
      <c r="AB24" s="2" t="s">
        <v>32</v>
      </c>
      <c r="AD24" s="9">
        <f>AD19*AD23</f>
        <v>-12.173840645579245</v>
      </c>
      <c r="AH24" s="2" t="s">
        <v>32</v>
      </c>
      <c r="AJ24" s="9">
        <f>AJ19*AJ23</f>
        <v>4.8914412415134834</v>
      </c>
      <c r="AN24" s="2" t="s">
        <v>32</v>
      </c>
      <c r="AP24" s="9">
        <f>AP19*AP23</f>
        <v>6.6471446056198991</v>
      </c>
      <c r="AT24" s="2" t="s">
        <v>32</v>
      </c>
      <c r="AV24" s="9">
        <f>AV19*AV23</f>
        <v>8.402847969726313</v>
      </c>
      <c r="AZ24" s="2" t="s">
        <v>32</v>
      </c>
      <c r="BB24" s="9">
        <f>BB19*BB23</f>
        <v>10.15855133383273</v>
      </c>
      <c r="BF24" s="2" t="s">
        <v>32</v>
      </c>
      <c r="BH24" s="9">
        <f>BH19*BH23</f>
        <v>11.914254697939144</v>
      </c>
      <c r="BL24" s="2" t="s">
        <v>32</v>
      </c>
      <c r="BN24" s="9">
        <f>BN19*BN23</f>
        <v>13.669958062045559</v>
      </c>
      <c r="BR24" s="2" t="s">
        <v>32</v>
      </c>
      <c r="BT24" s="9">
        <f>BT19*BT23</f>
        <v>15.425661426151972</v>
      </c>
      <c r="BX24" s="2" t="s">
        <v>32</v>
      </c>
      <c r="BZ24" s="9">
        <f>BZ19*BZ23</f>
        <v>17.181364790258392</v>
      </c>
      <c r="CD24" s="2" t="s">
        <v>32</v>
      </c>
      <c r="CF24" s="9">
        <f>CF19*CF23</f>
        <v>18.937068154364809</v>
      </c>
      <c r="CJ24" s="2" t="s">
        <v>32</v>
      </c>
      <c r="CL24" s="9">
        <f>CL19*CL23</f>
        <v>20.692771518471222</v>
      </c>
      <c r="CP24" s="2" t="s">
        <v>32</v>
      </c>
      <c r="CR24" s="9">
        <f>CR19*CR23</f>
        <v>22.448474882577635</v>
      </c>
    </row>
    <row r="25" spans="1:96">
      <c r="F25" s="24" t="s">
        <v>55</v>
      </c>
      <c r="G25" s="26"/>
      <c r="H25" s="26"/>
      <c r="I25" s="26"/>
      <c r="J25" s="21"/>
      <c r="K25" s="24" t="s">
        <v>71</v>
      </c>
      <c r="L25" s="21"/>
      <c r="P25" s="2" t="s">
        <v>10</v>
      </c>
      <c r="R25" s="2">
        <f>R22*R23</f>
        <v>0</v>
      </c>
      <c r="V25" s="2" t="s">
        <v>10</v>
      </c>
      <c r="X25" s="2">
        <f>X22*X23</f>
        <v>18.326477794420185</v>
      </c>
      <c r="AB25" s="2" t="s">
        <v>10</v>
      </c>
      <c r="AD25" s="2">
        <f>AD22*AD23</f>
        <v>18.326477794420182</v>
      </c>
      <c r="AH25" s="2" t="s">
        <v>10</v>
      </c>
      <c r="AJ25" s="2">
        <f>AJ22*AJ23</f>
        <v>1.2611959073274548</v>
      </c>
      <c r="AN25" s="2" t="s">
        <v>10</v>
      </c>
      <c r="AP25" s="2">
        <f>AP22*AP23</f>
        <v>0.49450745677896074</v>
      </c>
      <c r="AT25" s="2" t="s">
        <v>10</v>
      </c>
      <c r="AV25" s="2">
        <f>AV22*AV23</f>
        <v>2.2502108208853744</v>
      </c>
      <c r="AZ25" s="2" t="s">
        <v>10</v>
      </c>
      <c r="BB25" s="2">
        <f>BB22*BB23</f>
        <v>4.0059141849917905</v>
      </c>
      <c r="BF25" s="2" t="s">
        <v>10</v>
      </c>
      <c r="BH25" s="2">
        <f>BH22*BH23</f>
        <v>5.7616175490982053</v>
      </c>
      <c r="BL25" s="2" t="s">
        <v>10</v>
      </c>
      <c r="BN25" s="2">
        <f>BN22*BN23</f>
        <v>7.5173209132046201</v>
      </c>
      <c r="BR25" s="2" t="s">
        <v>10</v>
      </c>
      <c r="BT25" s="2">
        <f>BT22*BT23</f>
        <v>9.2730242773110341</v>
      </c>
      <c r="BX25" s="2" t="s">
        <v>10</v>
      </c>
      <c r="BZ25" s="2">
        <f>BZ22*BZ23</f>
        <v>11.028727641417452</v>
      </c>
      <c r="CD25" s="2" t="s">
        <v>10</v>
      </c>
      <c r="CF25" s="2">
        <f>CF22*CF23</f>
        <v>12.784431005523871</v>
      </c>
      <c r="CJ25" s="2" t="s">
        <v>10</v>
      </c>
      <c r="CL25" s="2">
        <f>CL22*CL23</f>
        <v>14.540134369630286</v>
      </c>
      <c r="CP25" s="2" t="s">
        <v>10</v>
      </c>
      <c r="CR25" s="2">
        <f>CR22*CR23</f>
        <v>16.295837733736693</v>
      </c>
    </row>
    <row r="26" spans="1:96">
      <c r="A26" s="29" t="s">
        <v>44</v>
      </c>
      <c r="B26" s="30"/>
      <c r="C26" s="31"/>
      <c r="D26" s="30"/>
      <c r="E26" s="32"/>
      <c r="F26" s="24" t="s">
        <v>56</v>
      </c>
      <c r="G26" s="26"/>
      <c r="H26" s="26"/>
      <c r="I26" s="26"/>
      <c r="J26" s="21"/>
      <c r="K26" s="24" t="s">
        <v>47</v>
      </c>
      <c r="L26" s="21"/>
    </row>
    <row r="27" spans="1:96">
      <c r="A27" s="29" t="s">
        <v>45</v>
      </c>
      <c r="B27" s="30"/>
      <c r="C27" s="31"/>
      <c r="D27" s="30"/>
      <c r="E27" s="32"/>
      <c r="F27" s="24" t="s">
        <v>57</v>
      </c>
      <c r="G27" s="26"/>
      <c r="H27" s="26"/>
      <c r="I27" s="26"/>
      <c r="J27" s="21"/>
      <c r="K27" s="24" t="s">
        <v>48</v>
      </c>
      <c r="L27" s="26"/>
    </row>
    <row r="28" spans="1:96">
      <c r="A28" s="29" t="s">
        <v>61</v>
      </c>
      <c r="B28" s="30"/>
      <c r="C28" s="31"/>
      <c r="D28" s="30"/>
      <c r="E28" s="32"/>
      <c r="F28" s="21"/>
      <c r="G28" s="21"/>
      <c r="H28" s="21"/>
      <c r="I28" s="21"/>
      <c r="J28" s="21"/>
      <c r="K28" s="24" t="s">
        <v>49</v>
      </c>
      <c r="L28" s="26"/>
    </row>
    <row r="29" spans="1:96">
      <c r="A29" s="29" t="s">
        <v>46</v>
      </c>
      <c r="B29" s="30"/>
      <c r="C29" s="31"/>
      <c r="D29" s="30"/>
      <c r="E29" s="32"/>
      <c r="F29" s="21"/>
      <c r="G29" s="21"/>
      <c r="H29" s="21"/>
      <c r="I29" s="21"/>
      <c r="J29" s="21"/>
      <c r="K29" s="24" t="s">
        <v>50</v>
      </c>
      <c r="L29" s="26"/>
    </row>
    <row r="30" spans="1:96">
      <c r="A30" s="29" t="s">
        <v>62</v>
      </c>
      <c r="B30" s="30"/>
      <c r="C30" s="31"/>
      <c r="D30" s="30"/>
      <c r="E30" s="32"/>
      <c r="F30" s="1"/>
    </row>
    <row r="31" spans="1:96">
      <c r="A31" s="29" t="s">
        <v>63</v>
      </c>
      <c r="B31" s="30"/>
      <c r="C31" s="31"/>
      <c r="D31" s="30"/>
      <c r="E31" s="32"/>
    </row>
    <row r="35" spans="1:7">
      <c r="A35" s="1"/>
    </row>
    <row r="41" spans="1:7">
      <c r="G41" s="1"/>
    </row>
    <row r="42" spans="1:7">
      <c r="G42" s="1"/>
    </row>
    <row r="43" spans="1:7">
      <c r="G43" s="1"/>
    </row>
    <row r="44" spans="1:7">
      <c r="G44" s="1"/>
    </row>
    <row r="45" spans="1:7">
      <c r="G45" s="1"/>
    </row>
    <row r="46" spans="1:7">
      <c r="G46" s="1"/>
    </row>
    <row r="47" spans="1:7">
      <c r="G47" s="1"/>
    </row>
    <row r="48" spans="1:7">
      <c r="G48" s="1"/>
    </row>
    <row r="49" spans="7:7">
      <c r="G49" s="1"/>
    </row>
    <row r="50" spans="7:7">
      <c r="G50" s="1"/>
    </row>
    <row r="51" spans="7:7">
      <c r="G51" s="1"/>
    </row>
    <row r="52" spans="7:7">
      <c r="G52" s="1"/>
    </row>
    <row r="53" spans="7:7">
      <c r="G53" s="1"/>
    </row>
    <row r="54" spans="7:7">
      <c r="G54" s="1"/>
    </row>
    <row r="55" spans="7:7">
      <c r="G55" s="1"/>
    </row>
    <row r="56" spans="7:7">
      <c r="G56" s="1"/>
    </row>
    <row r="57" spans="7:7">
      <c r="G57" s="1"/>
    </row>
    <row r="58" spans="7:7">
      <c r="G58" s="1"/>
    </row>
    <row r="59" spans="7:7">
      <c r="G59" s="1"/>
    </row>
    <row r="60" spans="7:7">
      <c r="G60" s="1"/>
    </row>
    <row r="61" spans="7:7">
      <c r="G61" s="1"/>
    </row>
    <row r="62" spans="7:7">
      <c r="G62" s="1"/>
    </row>
    <row r="63" spans="7:7">
      <c r="G63" s="1"/>
    </row>
    <row r="64" spans="7:7">
      <c r="G64" s="1"/>
    </row>
    <row r="65" spans="7:7">
      <c r="G65" s="1"/>
    </row>
  </sheetData>
  <phoneticPr fontId="0" type="noConversion"/>
  <printOptions gridLines="1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enableFormatConditionsCalculation="0"/>
  <dimension ref="A1:CR65"/>
  <sheetViews>
    <sheetView zoomScale="150" zoomScaleNormal="150" zoomScalePageLayoutView="150" workbookViewId="0">
      <selection activeCell="CU23" sqref="CU23"/>
    </sheetView>
  </sheetViews>
  <sheetFormatPr baseColWidth="10" defaultColWidth="9.6640625" defaultRowHeight="15" x14ac:dyDescent="0"/>
  <cols>
    <col min="1" max="1" width="11.1640625" style="3" customWidth="1"/>
    <col min="2" max="2" width="13.33203125" style="12" customWidth="1"/>
    <col min="3" max="3" width="9.6640625" style="13"/>
    <col min="4" max="4" width="10.6640625" style="12" customWidth="1"/>
    <col min="5" max="5" width="9.6640625" style="3"/>
    <col min="6" max="6" width="24.1640625" style="3" bestFit="1" customWidth="1"/>
    <col min="7" max="7" width="9.6640625" style="3"/>
    <col min="8" max="8" width="12.33203125" style="3" bestFit="1" customWidth="1"/>
    <col min="9" max="13" width="9.6640625" style="3"/>
    <col min="14" max="14" width="15.5" style="1" customWidth="1"/>
    <col min="15" max="18" width="9.6640625" style="2"/>
    <col min="19" max="19" width="9.6640625" style="3"/>
    <col min="20" max="20" width="15.5" style="1" customWidth="1"/>
    <col min="21" max="24" width="9.6640625" style="2"/>
    <col min="25" max="25" width="9.6640625" style="3"/>
    <col min="26" max="26" width="15.5" style="1" customWidth="1"/>
    <col min="27" max="30" width="9.6640625" style="2"/>
    <col min="31" max="31" width="9.6640625" style="3"/>
    <col min="32" max="32" width="15.5" style="1" customWidth="1"/>
    <col min="33" max="36" width="9.6640625" style="2"/>
    <col min="37" max="37" width="9.6640625" style="3"/>
    <col min="38" max="38" width="15.5" style="1" customWidth="1"/>
    <col min="39" max="42" width="9.6640625" style="2"/>
    <col min="43" max="43" width="9.6640625" style="3"/>
    <col min="44" max="44" width="15.5" style="1" customWidth="1"/>
    <col min="45" max="48" width="9.6640625" style="2"/>
    <col min="49" max="49" width="9.6640625" style="3"/>
    <col min="50" max="50" width="15.5" style="1" customWidth="1"/>
    <col min="51" max="54" width="9.6640625" style="2"/>
    <col min="55" max="55" width="9.6640625" style="3"/>
    <col min="56" max="56" width="15.5" style="1" customWidth="1"/>
    <col min="57" max="60" width="9.6640625" style="2"/>
    <col min="61" max="61" width="9.6640625" style="3"/>
    <col min="62" max="62" width="15.5" style="1" customWidth="1"/>
    <col min="63" max="66" width="9.6640625" style="2"/>
    <col min="67" max="67" width="9.6640625" style="3"/>
    <col min="68" max="68" width="15.5" style="1" customWidth="1"/>
    <col min="69" max="72" width="9.6640625" style="2"/>
    <col min="73" max="73" width="9.6640625" style="3"/>
    <col min="74" max="74" width="15.5" style="1" customWidth="1"/>
    <col min="75" max="78" width="9.6640625" style="2"/>
    <col min="79" max="79" width="9.6640625" style="3"/>
    <col min="80" max="80" width="15.5" style="1" customWidth="1"/>
    <col min="81" max="84" width="9.6640625" style="2"/>
    <col min="85" max="85" width="9.6640625" style="3"/>
    <col min="86" max="86" width="15.5" style="1" customWidth="1"/>
    <col min="87" max="90" width="9.6640625" style="2"/>
    <col min="91" max="91" width="9.6640625" style="3"/>
    <col min="92" max="92" width="15.5" style="1" customWidth="1"/>
    <col min="93" max="96" width="9.6640625" style="2"/>
    <col min="97" max="16384" width="9.6640625" style="3"/>
  </cols>
  <sheetData>
    <row r="1" spans="1:96">
      <c r="A1" s="1" t="s">
        <v>31</v>
      </c>
      <c r="B1" s="33" t="s">
        <v>75</v>
      </c>
    </row>
    <row r="3" spans="1:96">
      <c r="F3" s="19" t="s">
        <v>66</v>
      </c>
      <c r="G3" s="20"/>
      <c r="H3" s="20"/>
      <c r="I3" s="20"/>
      <c r="J3" s="20"/>
      <c r="K3" s="20"/>
      <c r="L3" s="20"/>
    </row>
    <row r="4" spans="1:96">
      <c r="A4" s="3" t="s">
        <v>30</v>
      </c>
      <c r="F4" s="3" t="s">
        <v>76</v>
      </c>
      <c r="G4" s="26">
        <v>2508</v>
      </c>
      <c r="H4" s="26">
        <v>0.36682599999999999</v>
      </c>
      <c r="I4" s="26">
        <v>0.1246437</v>
      </c>
      <c r="J4" s="26">
        <v>0</v>
      </c>
      <c r="K4" s="26">
        <v>1</v>
      </c>
      <c r="L4" s="14"/>
      <c r="N4" s="1" t="s">
        <v>11</v>
      </c>
      <c r="T4" s="1" t="s">
        <v>16</v>
      </c>
      <c r="Z4" s="1" t="s">
        <v>16</v>
      </c>
      <c r="AF4" s="1" t="s">
        <v>16</v>
      </c>
      <c r="AL4" s="1" t="s">
        <v>16</v>
      </c>
      <c r="AR4" s="1" t="s">
        <v>16</v>
      </c>
      <c r="AX4" s="1" t="s">
        <v>16</v>
      </c>
      <c r="BD4" s="1" t="s">
        <v>16</v>
      </c>
      <c r="BJ4" s="1" t="s">
        <v>16</v>
      </c>
      <c r="BP4" s="1" t="s">
        <v>16</v>
      </c>
      <c r="BV4" s="1" t="s">
        <v>16</v>
      </c>
      <c r="CB4" s="1" t="s">
        <v>16</v>
      </c>
      <c r="CH4" s="1" t="s">
        <v>16</v>
      </c>
      <c r="CN4" s="1" t="s">
        <v>16</v>
      </c>
    </row>
    <row r="5" spans="1:96">
      <c r="A5" s="3" t="s">
        <v>32</v>
      </c>
      <c r="B5" s="12" t="s">
        <v>36</v>
      </c>
      <c r="C5" s="13" t="s">
        <v>34</v>
      </c>
      <c r="D5" s="12" t="s">
        <v>79</v>
      </c>
      <c r="F5" s="17" t="s">
        <v>18</v>
      </c>
      <c r="G5" s="17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8"/>
      <c r="T5" s="1" t="s">
        <v>15</v>
      </c>
      <c r="Z5" s="1" t="s">
        <v>17</v>
      </c>
      <c r="AF5" s="1">
        <f>$A$11</f>
        <v>0</v>
      </c>
      <c r="AL5" s="1">
        <f>$A$12</f>
        <v>6.3291139999999996E-2</v>
      </c>
      <c r="AR5" s="1">
        <f>$A$13</f>
        <v>0.12658227999999999</v>
      </c>
      <c r="AX5" s="1">
        <f>$A$14</f>
        <v>0.18987341999999999</v>
      </c>
      <c r="BD5" s="1">
        <f>$A$15</f>
        <v>0.25316455999999998</v>
      </c>
      <c r="BJ5" s="1">
        <f>$A$16</f>
        <v>0.31645570000000001</v>
      </c>
      <c r="BP5" s="1">
        <f>$A$17</f>
        <v>0.37974684000000003</v>
      </c>
      <c r="BV5" s="1">
        <f>$A$18</f>
        <v>0.44303798000000005</v>
      </c>
      <c r="CB5" s="1">
        <f>$A$19</f>
        <v>0.50632912000000008</v>
      </c>
      <c r="CH5" s="1">
        <f>$A$20</f>
        <v>0.5696202600000001</v>
      </c>
      <c r="CN5" s="1">
        <f>$A$21</f>
        <v>0.63291140000000001</v>
      </c>
    </row>
    <row r="6" spans="1:96">
      <c r="A6" s="3" t="s">
        <v>37</v>
      </c>
      <c r="B6" s="12">
        <f>R19</f>
        <v>3.6560838974489994E-2</v>
      </c>
      <c r="C6" s="13">
        <f>R21</f>
        <v>0</v>
      </c>
      <c r="D6" s="12">
        <f>R24</f>
        <v>9.3894888559183667E-2</v>
      </c>
      <c r="F6" s="17"/>
      <c r="G6" s="26"/>
      <c r="H6" s="26"/>
      <c r="I6" s="26"/>
      <c r="J6" s="26"/>
      <c r="K6" s="26"/>
      <c r="L6" s="18"/>
    </row>
    <row r="7" spans="1:96">
      <c r="E7" s="3" t="s">
        <v>10</v>
      </c>
      <c r="F7" s="17" t="s">
        <v>60</v>
      </c>
      <c r="G7" s="26"/>
      <c r="H7" s="26"/>
      <c r="I7" s="26"/>
      <c r="J7" s="26"/>
      <c r="K7" s="26"/>
      <c r="L7" s="18"/>
      <c r="N7" s="4" t="s">
        <v>0</v>
      </c>
      <c r="O7" s="2" t="s">
        <v>1</v>
      </c>
      <c r="P7" s="2" t="s">
        <v>2</v>
      </c>
      <c r="Q7" s="2" t="s">
        <v>35</v>
      </c>
      <c r="R7" s="2" t="s">
        <v>14</v>
      </c>
      <c r="T7" s="4" t="s">
        <v>0</v>
      </c>
      <c r="U7" s="2" t="s">
        <v>1</v>
      </c>
      <c r="V7" s="2" t="s">
        <v>2</v>
      </c>
      <c r="W7" s="2" t="s">
        <v>35</v>
      </c>
      <c r="X7" s="2" t="s">
        <v>14</v>
      </c>
      <c r="Z7" s="4" t="s">
        <v>0</v>
      </c>
      <c r="AA7" s="2" t="s">
        <v>1</v>
      </c>
      <c r="AB7" s="2" t="s">
        <v>2</v>
      </c>
      <c r="AC7" s="2" t="s">
        <v>35</v>
      </c>
      <c r="AD7" s="2" t="s">
        <v>14</v>
      </c>
      <c r="AF7" s="4" t="s">
        <v>0</v>
      </c>
      <c r="AG7" s="2" t="s">
        <v>1</v>
      </c>
      <c r="AH7" s="2" t="s">
        <v>2</v>
      </c>
      <c r="AI7" s="2" t="s">
        <v>35</v>
      </c>
      <c r="AJ7" s="2" t="s">
        <v>14</v>
      </c>
      <c r="AL7" s="4" t="s">
        <v>0</v>
      </c>
      <c r="AM7" s="2" t="s">
        <v>1</v>
      </c>
      <c r="AN7" s="2" t="s">
        <v>2</v>
      </c>
      <c r="AO7" s="2" t="s">
        <v>35</v>
      </c>
      <c r="AP7" s="2" t="s">
        <v>14</v>
      </c>
      <c r="AR7" s="4" t="s">
        <v>0</v>
      </c>
      <c r="AS7" s="2" t="s">
        <v>1</v>
      </c>
      <c r="AT7" s="2" t="s">
        <v>2</v>
      </c>
      <c r="AU7" s="2" t="s">
        <v>35</v>
      </c>
      <c r="AV7" s="2" t="s">
        <v>14</v>
      </c>
      <c r="AX7" s="4" t="s">
        <v>0</v>
      </c>
      <c r="AY7" s="2" t="s">
        <v>1</v>
      </c>
      <c r="AZ7" s="2" t="s">
        <v>2</v>
      </c>
      <c r="BA7" s="2" t="s">
        <v>35</v>
      </c>
      <c r="BB7" s="2" t="s">
        <v>14</v>
      </c>
      <c r="BD7" s="4" t="s">
        <v>0</v>
      </c>
      <c r="BE7" s="2" t="s">
        <v>1</v>
      </c>
      <c r="BF7" s="2" t="s">
        <v>2</v>
      </c>
      <c r="BG7" s="2" t="s">
        <v>35</v>
      </c>
      <c r="BH7" s="2" t="s">
        <v>14</v>
      </c>
      <c r="BJ7" s="4" t="s">
        <v>0</v>
      </c>
      <c r="BK7" s="2" t="s">
        <v>1</v>
      </c>
      <c r="BL7" s="2" t="s">
        <v>2</v>
      </c>
      <c r="BM7" s="2" t="s">
        <v>35</v>
      </c>
      <c r="BN7" s="2" t="s">
        <v>14</v>
      </c>
      <c r="BP7" s="4" t="s">
        <v>0</v>
      </c>
      <c r="BQ7" s="2" t="s">
        <v>1</v>
      </c>
      <c r="BR7" s="2" t="s">
        <v>2</v>
      </c>
      <c r="BS7" s="2" t="s">
        <v>35</v>
      </c>
      <c r="BT7" s="2" t="s">
        <v>14</v>
      </c>
      <c r="BV7" s="4" t="s">
        <v>0</v>
      </c>
      <c r="BW7" s="2" t="s">
        <v>1</v>
      </c>
      <c r="BX7" s="2" t="s">
        <v>2</v>
      </c>
      <c r="BY7" s="2" t="s">
        <v>35</v>
      </c>
      <c r="BZ7" s="2" t="s">
        <v>14</v>
      </c>
      <c r="CB7" s="4" t="s">
        <v>0</v>
      </c>
      <c r="CC7" s="2" t="s">
        <v>1</v>
      </c>
      <c r="CD7" s="2" t="s">
        <v>2</v>
      </c>
      <c r="CE7" s="2" t="s">
        <v>35</v>
      </c>
      <c r="CF7" s="2" t="s">
        <v>14</v>
      </c>
      <c r="CH7" s="4" t="s">
        <v>0</v>
      </c>
      <c r="CI7" s="2" t="s">
        <v>1</v>
      </c>
      <c r="CJ7" s="2" t="s">
        <v>2</v>
      </c>
      <c r="CK7" s="2" t="s">
        <v>35</v>
      </c>
      <c r="CL7" s="2" t="s">
        <v>14</v>
      </c>
      <c r="CN7" s="4" t="s">
        <v>0</v>
      </c>
      <c r="CO7" s="2" t="s">
        <v>1</v>
      </c>
      <c r="CP7" s="2" t="s">
        <v>2</v>
      </c>
      <c r="CQ7" s="2" t="s">
        <v>35</v>
      </c>
      <c r="CR7" s="2" t="s">
        <v>14</v>
      </c>
    </row>
    <row r="8" spans="1:96">
      <c r="A8" s="3" t="s">
        <v>41</v>
      </c>
      <c r="B8" s="12">
        <f>X19</f>
        <v>0.19233520061959</v>
      </c>
      <c r="C8" s="13">
        <f>X21</f>
        <v>0</v>
      </c>
      <c r="D8" s="12">
        <f>X24</f>
        <v>0.49395180019761992</v>
      </c>
      <c r="E8" s="25">
        <f>D8-D6</f>
        <v>0.40005691163843626</v>
      </c>
      <c r="F8" s="17" t="s">
        <v>74</v>
      </c>
      <c r="G8" s="26">
        <v>2489</v>
      </c>
      <c r="H8" s="26">
        <v>4.5464699999999997E-2</v>
      </c>
      <c r="I8" s="26">
        <v>0.66064900000000004</v>
      </c>
      <c r="J8" s="26">
        <v>0</v>
      </c>
      <c r="K8" s="26">
        <v>0.63291140000000001</v>
      </c>
      <c r="L8" s="18"/>
      <c r="N8" s="4"/>
      <c r="T8" s="4"/>
      <c r="Z8" s="4"/>
      <c r="AF8" s="4"/>
      <c r="AL8" s="4"/>
      <c r="AR8" s="4"/>
      <c r="AX8" s="4"/>
      <c r="BD8" s="4"/>
      <c r="BJ8" s="4"/>
      <c r="BP8" s="4"/>
      <c r="BV8" s="4"/>
      <c r="CB8" s="4"/>
      <c r="CH8" s="4"/>
      <c r="CN8" s="4"/>
    </row>
    <row r="9" spans="1:96">
      <c r="A9" s="3" t="s">
        <v>42</v>
      </c>
      <c r="B9" s="12">
        <f>AD19</f>
        <v>-0.11921352267060999</v>
      </c>
      <c r="C9" s="13">
        <f>AD21</f>
        <v>0</v>
      </c>
      <c r="D9" s="12">
        <f>AD24</f>
        <v>-0.3061620230792525</v>
      </c>
      <c r="E9" s="12">
        <f>D9-D6</f>
        <v>-0.40005691163843615</v>
      </c>
      <c r="F9" s="17" t="s">
        <v>68</v>
      </c>
      <c r="G9" s="26">
        <v>2489</v>
      </c>
      <c r="H9" s="26">
        <v>4.8182999999999997E-2</v>
      </c>
      <c r="I9" s="26">
        <v>7.4423100000000006E-2</v>
      </c>
      <c r="J9" s="26">
        <v>0</v>
      </c>
      <c r="K9" s="26">
        <v>0.47252749999999999</v>
      </c>
      <c r="L9" s="18"/>
      <c r="N9" s="5" t="s">
        <v>3</v>
      </c>
      <c r="O9" s="8">
        <f>B_cons</f>
        <v>2.16902E-2</v>
      </c>
      <c r="P9" s="8">
        <f>1</f>
        <v>1</v>
      </c>
      <c r="Q9" s="8"/>
      <c r="R9" s="2">
        <f t="shared" ref="R9:R16" si="0">O9*(P9+Q9)</f>
        <v>2.16902E-2</v>
      </c>
      <c r="T9" s="5" t="s">
        <v>3</v>
      </c>
      <c r="U9" s="8">
        <f>B_cons</f>
        <v>2.16902E-2</v>
      </c>
      <c r="V9" s="8">
        <f>1</f>
        <v>1</v>
      </c>
      <c r="W9" s="8"/>
      <c r="X9" s="2">
        <f t="shared" ref="X9:X16" si="1">U9*(V9+W9)</f>
        <v>2.16902E-2</v>
      </c>
      <c r="Z9" s="5" t="s">
        <v>3</v>
      </c>
      <c r="AA9" s="8">
        <f>B_cons</f>
        <v>2.16902E-2</v>
      </c>
      <c r="AB9" s="8">
        <f>1</f>
        <v>1</v>
      </c>
      <c r="AC9" s="8"/>
      <c r="AD9" s="2">
        <f t="shared" ref="AD9:AD16" si="2">AA9*(AB9+AC9)</f>
        <v>2.16902E-2</v>
      </c>
      <c r="AF9" s="5" t="s">
        <v>3</v>
      </c>
      <c r="AG9" s="8">
        <f>B_cons</f>
        <v>2.16902E-2</v>
      </c>
      <c r="AH9" s="8">
        <f>1</f>
        <v>1</v>
      </c>
      <c r="AI9" s="8"/>
      <c r="AJ9" s="2">
        <f t="shared" ref="AJ9:AJ16" si="3">AG9*(AH9+AI9)</f>
        <v>2.16902E-2</v>
      </c>
      <c r="AL9" s="5" t="s">
        <v>3</v>
      </c>
      <c r="AM9" s="8">
        <f>B_cons</f>
        <v>2.16902E-2</v>
      </c>
      <c r="AN9" s="8">
        <f>1</f>
        <v>1</v>
      </c>
      <c r="AO9" s="8"/>
      <c r="AP9" s="2">
        <f t="shared" ref="AP9:AP16" si="4">AM9*(AN9+AO9)</f>
        <v>2.16902E-2</v>
      </c>
      <c r="AR9" s="5" t="s">
        <v>3</v>
      </c>
      <c r="AS9" s="8">
        <f>B_cons</f>
        <v>2.16902E-2</v>
      </c>
      <c r="AT9" s="8">
        <f>1</f>
        <v>1</v>
      </c>
      <c r="AU9" s="8"/>
      <c r="AV9" s="2">
        <f t="shared" ref="AV9:AV16" si="5">AS9*(AT9+AU9)</f>
        <v>2.16902E-2</v>
      </c>
      <c r="AX9" s="5" t="s">
        <v>3</v>
      </c>
      <c r="AY9" s="8">
        <f>B_cons</f>
        <v>2.16902E-2</v>
      </c>
      <c r="AZ9" s="8">
        <f>1</f>
        <v>1</v>
      </c>
      <c r="BA9" s="8"/>
      <c r="BB9" s="2">
        <f t="shared" ref="BB9:BB16" si="6">AY9*(AZ9+BA9)</f>
        <v>2.16902E-2</v>
      </c>
      <c r="BD9" s="5" t="s">
        <v>3</v>
      </c>
      <c r="BE9" s="8">
        <f>B_cons</f>
        <v>2.16902E-2</v>
      </c>
      <c r="BF9" s="8">
        <f>1</f>
        <v>1</v>
      </c>
      <c r="BG9" s="8"/>
      <c r="BH9" s="2">
        <f t="shared" ref="BH9:BH16" si="7">BE9*(BF9+BG9)</f>
        <v>2.16902E-2</v>
      </c>
      <c r="BJ9" s="5" t="s">
        <v>3</v>
      </c>
      <c r="BK9" s="8">
        <f>B_cons</f>
        <v>2.16902E-2</v>
      </c>
      <c r="BL9" s="8">
        <f>1</f>
        <v>1</v>
      </c>
      <c r="BM9" s="8"/>
      <c r="BN9" s="2">
        <f t="shared" ref="BN9:BN16" si="8">BK9*(BL9+BM9)</f>
        <v>2.16902E-2</v>
      </c>
      <c r="BP9" s="5" t="s">
        <v>3</v>
      </c>
      <c r="BQ9" s="8">
        <f>B_cons</f>
        <v>2.16902E-2</v>
      </c>
      <c r="BR9" s="8">
        <f>1</f>
        <v>1</v>
      </c>
      <c r="BS9" s="8"/>
      <c r="BT9" s="2">
        <f t="shared" ref="BT9:BT16" si="9">BQ9*(BR9+BS9)</f>
        <v>2.16902E-2</v>
      </c>
      <c r="BV9" s="5" t="s">
        <v>3</v>
      </c>
      <c r="BW9" s="8">
        <f>B_cons</f>
        <v>2.16902E-2</v>
      </c>
      <c r="BX9" s="8">
        <f>1</f>
        <v>1</v>
      </c>
      <c r="BY9" s="8"/>
      <c r="BZ9" s="2">
        <f t="shared" ref="BZ9:BZ16" si="10">BW9*(BX9+BY9)</f>
        <v>2.16902E-2</v>
      </c>
      <c r="CB9" s="5" t="s">
        <v>3</v>
      </c>
      <c r="CC9" s="8">
        <f>B_cons</f>
        <v>2.16902E-2</v>
      </c>
      <c r="CD9" s="8">
        <f>1</f>
        <v>1</v>
      </c>
      <c r="CE9" s="8"/>
      <c r="CF9" s="2">
        <f t="shared" ref="CF9:CF16" si="11">CC9*(CD9+CE9)</f>
        <v>2.16902E-2</v>
      </c>
      <c r="CH9" s="5" t="s">
        <v>3</v>
      </c>
      <c r="CI9" s="8">
        <f>B_cons</f>
        <v>2.16902E-2</v>
      </c>
      <c r="CJ9" s="8">
        <f>1</f>
        <v>1</v>
      </c>
      <c r="CK9" s="8"/>
      <c r="CL9" s="2">
        <f t="shared" ref="CL9:CL16" si="12">CI9*(CJ9+CK9)</f>
        <v>2.16902E-2</v>
      </c>
      <c r="CN9" s="5" t="s">
        <v>3</v>
      </c>
      <c r="CO9" s="8">
        <f>B_cons</f>
        <v>2.16902E-2</v>
      </c>
      <c r="CP9" s="8">
        <f>1</f>
        <v>1</v>
      </c>
      <c r="CQ9" s="8"/>
      <c r="CR9" s="2">
        <f t="shared" ref="CR9:CR16" si="13">CO9*(CP9+CQ9)</f>
        <v>2.16902E-2</v>
      </c>
    </row>
    <row r="10" spans="1:96">
      <c r="F10" s="17" t="s">
        <v>69</v>
      </c>
      <c r="G10" s="27">
        <v>2489</v>
      </c>
      <c r="H10" s="28">
        <v>3.6962599999999998E-2</v>
      </c>
      <c r="I10" s="18">
        <v>0.12507740000000001</v>
      </c>
      <c r="J10" s="18">
        <v>0</v>
      </c>
      <c r="K10" s="18">
        <v>1</v>
      </c>
      <c r="L10" s="18"/>
      <c r="N10" s="6" t="s">
        <v>4</v>
      </c>
      <c r="O10" s="8">
        <f>B_L1.logitstories</f>
        <v>0</v>
      </c>
      <c r="P10" s="8">
        <f>mean_L1.logitstories</f>
        <v>0</v>
      </c>
      <c r="Q10" s="8"/>
      <c r="R10" s="2">
        <f t="shared" si="0"/>
        <v>0</v>
      </c>
      <c r="T10" s="6" t="s">
        <v>4</v>
      </c>
      <c r="U10" s="8">
        <f>B_L1.logitstories</f>
        <v>0</v>
      </c>
      <c r="V10" s="8">
        <f>mean_L1.logitstories</f>
        <v>0</v>
      </c>
      <c r="W10" s="8"/>
      <c r="X10" s="2">
        <f t="shared" si="1"/>
        <v>0</v>
      </c>
      <c r="Z10" s="6" t="s">
        <v>4</v>
      </c>
      <c r="AA10" s="8">
        <f>B_L1.logitstories</f>
        <v>0</v>
      </c>
      <c r="AB10" s="8">
        <f>mean_L1.logitstories</f>
        <v>0</v>
      </c>
      <c r="AC10" s="8"/>
      <c r="AD10" s="2">
        <f t="shared" si="2"/>
        <v>0</v>
      </c>
      <c r="AF10" s="6" t="s">
        <v>4</v>
      </c>
      <c r="AG10" s="8">
        <f>B_L1.logitstories</f>
        <v>0</v>
      </c>
      <c r="AH10" s="8">
        <f>mean_L1.logitstories</f>
        <v>0</v>
      </c>
      <c r="AI10" s="8"/>
      <c r="AJ10" s="2">
        <f t="shared" si="3"/>
        <v>0</v>
      </c>
      <c r="AL10" s="6" t="s">
        <v>4</v>
      </c>
      <c r="AM10" s="8">
        <f>B_L1.logitstories</f>
        <v>0</v>
      </c>
      <c r="AN10" s="8">
        <f>mean_L1.logitstories</f>
        <v>0</v>
      </c>
      <c r="AO10" s="8"/>
      <c r="AP10" s="2">
        <f t="shared" si="4"/>
        <v>0</v>
      </c>
      <c r="AR10" s="6" t="s">
        <v>4</v>
      </c>
      <c r="AS10" s="8">
        <f>B_L1.logitstories</f>
        <v>0</v>
      </c>
      <c r="AT10" s="8">
        <f>mean_L1.logitstories</f>
        <v>0</v>
      </c>
      <c r="AU10" s="8"/>
      <c r="AV10" s="2">
        <f t="shared" si="5"/>
        <v>0</v>
      </c>
      <c r="AX10" s="6" t="s">
        <v>4</v>
      </c>
      <c r="AY10" s="8">
        <f>B_L1.logitstories</f>
        <v>0</v>
      </c>
      <c r="AZ10" s="8">
        <f>mean_L1.logitstories</f>
        <v>0</v>
      </c>
      <c r="BA10" s="8"/>
      <c r="BB10" s="2">
        <f t="shared" si="6"/>
        <v>0</v>
      </c>
      <c r="BD10" s="6" t="s">
        <v>4</v>
      </c>
      <c r="BE10" s="8">
        <f>B_L1.logitstories</f>
        <v>0</v>
      </c>
      <c r="BF10" s="8">
        <f>mean_L1.logitstories</f>
        <v>0</v>
      </c>
      <c r="BG10" s="8"/>
      <c r="BH10" s="2">
        <f t="shared" si="7"/>
        <v>0</v>
      </c>
      <c r="BJ10" s="6" t="s">
        <v>4</v>
      </c>
      <c r="BK10" s="8">
        <f>B_L1.logitstories</f>
        <v>0</v>
      </c>
      <c r="BL10" s="8">
        <f>mean_L1.logitstories</f>
        <v>0</v>
      </c>
      <c r="BM10" s="8"/>
      <c r="BN10" s="2">
        <f t="shared" si="8"/>
        <v>0</v>
      </c>
      <c r="BP10" s="6" t="s">
        <v>4</v>
      </c>
      <c r="BQ10" s="8">
        <f>B_L1.logitstories</f>
        <v>0</v>
      </c>
      <c r="BR10" s="8">
        <f>mean_L1.logitstories</f>
        <v>0</v>
      </c>
      <c r="BS10" s="8"/>
      <c r="BT10" s="2">
        <f t="shared" si="9"/>
        <v>0</v>
      </c>
      <c r="BV10" s="6" t="s">
        <v>4</v>
      </c>
      <c r="BW10" s="8">
        <f>B_L1.logitstories</f>
        <v>0</v>
      </c>
      <c r="BX10" s="8">
        <f>mean_L1.logitstories</f>
        <v>0</v>
      </c>
      <c r="BY10" s="8"/>
      <c r="BZ10" s="2">
        <f t="shared" si="10"/>
        <v>0</v>
      </c>
      <c r="CB10" s="6" t="s">
        <v>4</v>
      </c>
      <c r="CC10" s="8">
        <f>B_L1.logitstories</f>
        <v>0</v>
      </c>
      <c r="CD10" s="8">
        <f>mean_L1.logitstories</f>
        <v>0</v>
      </c>
      <c r="CE10" s="8"/>
      <c r="CF10" s="2">
        <f t="shared" si="11"/>
        <v>0</v>
      </c>
      <c r="CH10" s="6" t="s">
        <v>4</v>
      </c>
      <c r="CI10" s="8">
        <f>B_L1.logitstories</f>
        <v>0</v>
      </c>
      <c r="CJ10" s="8">
        <f>mean_L1.logitstories</f>
        <v>0</v>
      </c>
      <c r="CK10" s="8"/>
      <c r="CL10" s="2">
        <f t="shared" si="12"/>
        <v>0</v>
      </c>
      <c r="CN10" s="6" t="s">
        <v>4</v>
      </c>
      <c r="CO10" s="8">
        <f>B_L1.logitstories</f>
        <v>0</v>
      </c>
      <c r="CP10" s="8">
        <f>mean_L1.logitstories</f>
        <v>0</v>
      </c>
      <c r="CQ10" s="8"/>
      <c r="CR10" s="2">
        <f t="shared" si="13"/>
        <v>0</v>
      </c>
    </row>
    <row r="11" spans="1:96">
      <c r="A11" s="3">
        <f>min_entropy</f>
        <v>0</v>
      </c>
      <c r="B11" s="12">
        <f>AJ19</f>
        <v>2.5840721907959999E-2</v>
      </c>
      <c r="C11" s="13">
        <f>AJ21</f>
        <v>0</v>
      </c>
      <c r="D11" s="12">
        <f>AJ24</f>
        <v>6.6363676871028537E-2</v>
      </c>
      <c r="F11" s="17" t="s">
        <v>70</v>
      </c>
      <c r="G11" s="26">
        <v>2489</v>
      </c>
      <c r="H11" s="26">
        <v>5.2631600000000001E-2</v>
      </c>
      <c r="I11" s="26">
        <v>5.7767199999999998E-2</v>
      </c>
      <c r="J11" s="26">
        <v>0</v>
      </c>
      <c r="K11" s="26">
        <v>0.76</v>
      </c>
      <c r="L11" s="18"/>
      <c r="N11" s="6" t="s">
        <v>38</v>
      </c>
      <c r="O11" s="8">
        <f>B_agenda_entropy</f>
        <v>0</v>
      </c>
      <c r="P11" s="8">
        <f>mean_agenda_entropy</f>
        <v>0</v>
      </c>
      <c r="Q11" s="8"/>
      <c r="R11" s="2">
        <f t="shared" si="0"/>
        <v>0</v>
      </c>
      <c r="T11" s="6" t="s">
        <v>38</v>
      </c>
      <c r="U11" s="8">
        <f>B_agenda_entropy</f>
        <v>0</v>
      </c>
      <c r="V11" s="8">
        <f>mean_agenda_entropy</f>
        <v>0</v>
      </c>
      <c r="W11" s="8"/>
      <c r="X11" s="2">
        <f t="shared" si="1"/>
        <v>0</v>
      </c>
      <c r="Z11" s="6" t="s">
        <v>38</v>
      </c>
      <c r="AA11" s="8">
        <f>B_agenda_entropy</f>
        <v>0</v>
      </c>
      <c r="AB11" s="8">
        <f>mean_agenda_entropy</f>
        <v>0</v>
      </c>
      <c r="AC11" s="8"/>
      <c r="AD11" s="2">
        <f t="shared" si="2"/>
        <v>0</v>
      </c>
      <c r="AF11" s="6" t="s">
        <v>38</v>
      </c>
      <c r="AG11" s="8">
        <f>B_agenda_entropy</f>
        <v>0</v>
      </c>
      <c r="AH11" s="8">
        <f>mean_agenda_entropy</f>
        <v>0</v>
      </c>
      <c r="AI11" s="8"/>
      <c r="AJ11" s="2">
        <f t="shared" si="3"/>
        <v>0</v>
      </c>
      <c r="AL11" s="6" t="s">
        <v>38</v>
      </c>
      <c r="AM11" s="8">
        <f>B_agenda_entropy</f>
        <v>0</v>
      </c>
      <c r="AN11" s="8">
        <f>mean_agenda_entropy</f>
        <v>0</v>
      </c>
      <c r="AO11" s="8"/>
      <c r="AP11" s="2">
        <f t="shared" si="4"/>
        <v>0</v>
      </c>
      <c r="AR11" s="6" t="s">
        <v>38</v>
      </c>
      <c r="AS11" s="8">
        <f>B_agenda_entropy</f>
        <v>0</v>
      </c>
      <c r="AT11" s="8">
        <f>mean_agenda_entropy</f>
        <v>0</v>
      </c>
      <c r="AU11" s="8"/>
      <c r="AV11" s="2">
        <f t="shared" si="5"/>
        <v>0</v>
      </c>
      <c r="AX11" s="6" t="s">
        <v>38</v>
      </c>
      <c r="AY11" s="8">
        <f>B_agenda_entropy</f>
        <v>0</v>
      </c>
      <c r="AZ11" s="8">
        <f>mean_agenda_entropy</f>
        <v>0</v>
      </c>
      <c r="BA11" s="8"/>
      <c r="BB11" s="2">
        <f t="shared" si="6"/>
        <v>0</v>
      </c>
      <c r="BD11" s="6" t="s">
        <v>38</v>
      </c>
      <c r="BE11" s="8">
        <f>B_agenda_entropy</f>
        <v>0</v>
      </c>
      <c r="BF11" s="8">
        <f>mean_agenda_entropy</f>
        <v>0</v>
      </c>
      <c r="BG11" s="8"/>
      <c r="BH11" s="2">
        <f t="shared" si="7"/>
        <v>0</v>
      </c>
      <c r="BJ11" s="6" t="s">
        <v>38</v>
      </c>
      <c r="BK11" s="8">
        <f>B_agenda_entropy</f>
        <v>0</v>
      </c>
      <c r="BL11" s="8">
        <f>mean_agenda_entropy</f>
        <v>0</v>
      </c>
      <c r="BM11" s="8"/>
      <c r="BN11" s="2">
        <f t="shared" si="8"/>
        <v>0</v>
      </c>
      <c r="BP11" s="6" t="s">
        <v>38</v>
      </c>
      <c r="BQ11" s="8">
        <f>B_agenda_entropy</f>
        <v>0</v>
      </c>
      <c r="BR11" s="8">
        <f>mean_agenda_entropy</f>
        <v>0</v>
      </c>
      <c r="BS11" s="8"/>
      <c r="BT11" s="2">
        <f t="shared" si="9"/>
        <v>0</v>
      </c>
      <c r="BV11" s="6" t="s">
        <v>38</v>
      </c>
      <c r="BW11" s="8">
        <f>B_agenda_entropy</f>
        <v>0</v>
      </c>
      <c r="BX11" s="8">
        <f>mean_agenda_entropy</f>
        <v>0</v>
      </c>
      <c r="BY11" s="8"/>
      <c r="BZ11" s="2">
        <f t="shared" si="10"/>
        <v>0</v>
      </c>
      <c r="CB11" s="6" t="s">
        <v>38</v>
      </c>
      <c r="CC11" s="8">
        <f>B_agenda_entropy</f>
        <v>0</v>
      </c>
      <c r="CD11" s="8">
        <f>mean_agenda_entropy</f>
        <v>0</v>
      </c>
      <c r="CE11" s="8"/>
      <c r="CF11" s="2">
        <f t="shared" si="11"/>
        <v>0</v>
      </c>
      <c r="CH11" s="6" t="s">
        <v>38</v>
      </c>
      <c r="CI11" s="8">
        <f>B_agenda_entropy</f>
        <v>0</v>
      </c>
      <c r="CJ11" s="8">
        <f>mean_agenda_entropy</f>
        <v>0</v>
      </c>
      <c r="CK11" s="8"/>
      <c r="CL11" s="2">
        <f t="shared" si="12"/>
        <v>0</v>
      </c>
      <c r="CN11" s="6" t="s">
        <v>38</v>
      </c>
      <c r="CO11" s="8">
        <f>B_agenda_entropy</f>
        <v>0</v>
      </c>
      <c r="CP11" s="8">
        <f>mean_agenda_entropy</f>
        <v>0</v>
      </c>
      <c r="CQ11" s="8"/>
      <c r="CR11" s="2">
        <f t="shared" si="13"/>
        <v>0</v>
      </c>
    </row>
    <row r="12" spans="1:96">
      <c r="A12" s="3">
        <f>A11+((A$21-A$11)/10)</f>
        <v>6.3291139999999996E-2</v>
      </c>
      <c r="B12" s="12">
        <f>AP19</f>
        <v>4.0764133479445998E-2</v>
      </c>
      <c r="C12" s="13">
        <f>AP21</f>
        <v>0</v>
      </c>
      <c r="D12" s="12">
        <f>AP24</f>
        <v>0.10468971384751059</v>
      </c>
      <c r="F12" s="17" t="s">
        <v>9</v>
      </c>
      <c r="G12" s="17"/>
      <c r="H12" s="18"/>
      <c r="I12" s="18"/>
      <c r="J12" s="18"/>
      <c r="K12" s="18"/>
      <c r="L12" s="18"/>
      <c r="N12" s="6" t="s">
        <v>5</v>
      </c>
      <c r="O12" s="8">
        <f>B_entropy</f>
        <v>0.2357899</v>
      </c>
      <c r="P12" s="8">
        <f>mean_entropy</f>
        <v>4.5464699999999997E-2</v>
      </c>
      <c r="Q12" s="8"/>
      <c r="R12" s="2">
        <f t="shared" si="0"/>
        <v>1.072011706653E-2</v>
      </c>
      <c r="T12" s="6" t="s">
        <v>5</v>
      </c>
      <c r="U12" s="8">
        <f>B_entropy</f>
        <v>0.2357899</v>
      </c>
      <c r="V12" s="8">
        <f>mean_entropy</f>
        <v>4.5464699999999997E-2</v>
      </c>
      <c r="W12" s="8">
        <f>sd_entropy</f>
        <v>0.66064900000000004</v>
      </c>
      <c r="X12" s="2">
        <f t="shared" si="1"/>
        <v>0.16649447871163001</v>
      </c>
      <c r="Z12" s="6" t="s">
        <v>5</v>
      </c>
      <c r="AA12" s="8">
        <f>B_entropy</f>
        <v>0.2357899</v>
      </c>
      <c r="AB12" s="8">
        <f>mean_entropy</f>
        <v>4.5464699999999997E-2</v>
      </c>
      <c r="AC12" s="8">
        <f>-sd_entropy</f>
        <v>-0.66064900000000004</v>
      </c>
      <c r="AD12" s="2">
        <f t="shared" si="2"/>
        <v>-0.14505424457857</v>
      </c>
      <c r="AF12" s="6" t="s">
        <v>5</v>
      </c>
      <c r="AG12" s="8">
        <f>B_entropy</f>
        <v>0.2357899</v>
      </c>
      <c r="AH12" s="11">
        <f>$A$11</f>
        <v>0</v>
      </c>
      <c r="AI12" s="8"/>
      <c r="AJ12" s="2">
        <f t="shared" si="3"/>
        <v>0</v>
      </c>
      <c r="AL12" s="6" t="s">
        <v>5</v>
      </c>
      <c r="AM12" s="8">
        <f>B_entropy</f>
        <v>0.2357899</v>
      </c>
      <c r="AN12" s="11">
        <f>$A$12</f>
        <v>6.3291139999999996E-2</v>
      </c>
      <c r="AO12" s="8"/>
      <c r="AP12" s="2">
        <f t="shared" si="4"/>
        <v>1.4923411571485998E-2</v>
      </c>
      <c r="AR12" s="6" t="s">
        <v>5</v>
      </c>
      <c r="AS12" s="8">
        <f>B_entropy</f>
        <v>0.2357899</v>
      </c>
      <c r="AT12" s="11">
        <f>$A$13</f>
        <v>0.12658227999999999</v>
      </c>
      <c r="AU12" s="8"/>
      <c r="AV12" s="2">
        <f t="shared" si="5"/>
        <v>2.9846823142971997E-2</v>
      </c>
      <c r="AX12" s="6" t="s">
        <v>5</v>
      </c>
      <c r="AY12" s="8">
        <f>B_entropy</f>
        <v>0.2357899</v>
      </c>
      <c r="AZ12" s="11">
        <f>$A$14</f>
        <v>0.18987341999999999</v>
      </c>
      <c r="BA12" s="8"/>
      <c r="BB12" s="2">
        <f t="shared" si="6"/>
        <v>4.4770234714457999E-2</v>
      </c>
      <c r="BD12" s="6" t="s">
        <v>5</v>
      </c>
      <c r="BE12" s="8">
        <f>B_entropy</f>
        <v>0.2357899</v>
      </c>
      <c r="BF12" s="11">
        <f>$A$15</f>
        <v>0.25316455999999998</v>
      </c>
      <c r="BG12" s="8"/>
      <c r="BH12" s="2">
        <f t="shared" si="7"/>
        <v>5.9693646285943994E-2</v>
      </c>
      <c r="BJ12" s="6" t="s">
        <v>5</v>
      </c>
      <c r="BK12" s="8">
        <f>B_entropy</f>
        <v>0.2357899</v>
      </c>
      <c r="BL12" s="11">
        <f>$A$16</f>
        <v>0.31645570000000001</v>
      </c>
      <c r="BM12" s="8"/>
      <c r="BN12" s="2">
        <f t="shared" si="8"/>
        <v>7.4617057857430003E-2</v>
      </c>
      <c r="BP12" s="6" t="s">
        <v>5</v>
      </c>
      <c r="BQ12" s="8">
        <f>B_entropy</f>
        <v>0.2357899</v>
      </c>
      <c r="BR12" s="11">
        <f>$A$17</f>
        <v>0.37974684000000003</v>
      </c>
      <c r="BS12" s="8"/>
      <c r="BT12" s="2">
        <f t="shared" si="9"/>
        <v>8.9540469428916011E-2</v>
      </c>
      <c r="BV12" s="6" t="s">
        <v>5</v>
      </c>
      <c r="BW12" s="8">
        <f>B_entropy</f>
        <v>0.2357899</v>
      </c>
      <c r="BX12" s="11">
        <f>$A$18</f>
        <v>0.44303798000000005</v>
      </c>
      <c r="BY12" s="8"/>
      <c r="BZ12" s="2">
        <f t="shared" si="10"/>
        <v>0.10446388100040201</v>
      </c>
      <c r="CB12" s="6" t="s">
        <v>5</v>
      </c>
      <c r="CC12" s="8">
        <f>B_entropy</f>
        <v>0.2357899</v>
      </c>
      <c r="CD12" s="11">
        <f>$A$19</f>
        <v>0.50632912000000008</v>
      </c>
      <c r="CE12" s="8"/>
      <c r="CF12" s="2">
        <f t="shared" si="11"/>
        <v>0.11938729257188802</v>
      </c>
      <c r="CH12" s="6" t="s">
        <v>5</v>
      </c>
      <c r="CI12" s="8">
        <f>B_entropy</f>
        <v>0.2357899</v>
      </c>
      <c r="CJ12" s="11">
        <f>$A$20</f>
        <v>0.5696202600000001</v>
      </c>
      <c r="CK12" s="8"/>
      <c r="CL12" s="2">
        <f t="shared" si="12"/>
        <v>0.13431070414337401</v>
      </c>
      <c r="CN12" s="6" t="s">
        <v>5</v>
      </c>
      <c r="CO12" s="8">
        <f>B_entropy</f>
        <v>0.2357899</v>
      </c>
      <c r="CP12" s="11">
        <f>$A$21</f>
        <v>0.63291140000000001</v>
      </c>
      <c r="CQ12" s="8"/>
      <c r="CR12" s="2">
        <f t="shared" si="13"/>
        <v>0.14923411571486001</v>
      </c>
    </row>
    <row r="13" spans="1:96">
      <c r="A13" s="3">
        <f t="shared" ref="A13:A20" si="14">A12+((A$21-A$11)/10)</f>
        <v>0.12658227999999999</v>
      </c>
      <c r="B13" s="12">
        <f>AV19</f>
        <v>5.5687545050931993E-2</v>
      </c>
      <c r="C13" s="13">
        <f>AV21</f>
        <v>0</v>
      </c>
      <c r="D13" s="12">
        <f>AV24</f>
        <v>0.14301575082399265</v>
      </c>
      <c r="F13" s="10"/>
      <c r="G13" s="10"/>
      <c r="H13" s="8"/>
      <c r="I13" s="8"/>
      <c r="J13" s="8"/>
      <c r="K13" s="8"/>
      <c r="L13" s="8"/>
      <c r="N13" s="6" t="s">
        <v>6</v>
      </c>
      <c r="O13" s="8">
        <f>B_mippct</f>
        <v>-0.1009736</v>
      </c>
      <c r="P13" s="8">
        <f>mean_mippct</f>
        <v>4.8182999999999997E-2</v>
      </c>
      <c r="Q13" s="8"/>
      <c r="R13" s="2">
        <f t="shared" si="0"/>
        <v>-4.8652109687999994E-3</v>
      </c>
      <c r="T13" s="6" t="s">
        <v>6</v>
      </c>
      <c r="U13" s="8">
        <f>B_mippct</f>
        <v>-0.1009736</v>
      </c>
      <c r="V13" s="8">
        <f>mean_mippct</f>
        <v>4.8182999999999997E-2</v>
      </c>
      <c r="W13" s="8"/>
      <c r="X13" s="2">
        <f t="shared" si="1"/>
        <v>-4.8652109687999994E-3</v>
      </c>
      <c r="Z13" s="6" t="s">
        <v>6</v>
      </c>
      <c r="AA13" s="8">
        <f>B_mippct</f>
        <v>-0.1009736</v>
      </c>
      <c r="AB13" s="8">
        <f>mean_mippct</f>
        <v>4.8182999999999997E-2</v>
      </c>
      <c r="AC13" s="8"/>
      <c r="AD13" s="2">
        <f t="shared" si="2"/>
        <v>-4.8652109687999994E-3</v>
      </c>
      <c r="AF13" s="6" t="s">
        <v>6</v>
      </c>
      <c r="AG13" s="8">
        <f>B_mippct</f>
        <v>-0.1009736</v>
      </c>
      <c r="AH13" s="8">
        <f>mean_mippct</f>
        <v>4.8182999999999997E-2</v>
      </c>
      <c r="AI13" s="8"/>
      <c r="AJ13" s="2">
        <f t="shared" si="3"/>
        <v>-4.8652109687999994E-3</v>
      </c>
      <c r="AL13" s="6" t="s">
        <v>6</v>
      </c>
      <c r="AM13" s="8">
        <f>B_mippct</f>
        <v>-0.1009736</v>
      </c>
      <c r="AN13" s="8">
        <f>mean_mippct</f>
        <v>4.8182999999999997E-2</v>
      </c>
      <c r="AO13" s="8"/>
      <c r="AP13" s="2">
        <f t="shared" si="4"/>
        <v>-4.8652109687999994E-3</v>
      </c>
      <c r="AR13" s="6" t="s">
        <v>6</v>
      </c>
      <c r="AS13" s="8">
        <f>B_mippct</f>
        <v>-0.1009736</v>
      </c>
      <c r="AT13" s="8">
        <f>mean_mippct</f>
        <v>4.8182999999999997E-2</v>
      </c>
      <c r="AU13" s="8"/>
      <c r="AV13" s="2">
        <f t="shared" si="5"/>
        <v>-4.8652109687999994E-3</v>
      </c>
      <c r="AX13" s="6" t="s">
        <v>6</v>
      </c>
      <c r="AY13" s="8">
        <f>B_mippct</f>
        <v>-0.1009736</v>
      </c>
      <c r="AZ13" s="8">
        <f>mean_mippct</f>
        <v>4.8182999999999997E-2</v>
      </c>
      <c r="BA13" s="8"/>
      <c r="BB13" s="2">
        <f t="shared" si="6"/>
        <v>-4.8652109687999994E-3</v>
      </c>
      <c r="BD13" s="6" t="s">
        <v>6</v>
      </c>
      <c r="BE13" s="8">
        <f>B_mippct</f>
        <v>-0.1009736</v>
      </c>
      <c r="BF13" s="8">
        <f>mean_mippct</f>
        <v>4.8182999999999997E-2</v>
      </c>
      <c r="BG13" s="8"/>
      <c r="BH13" s="2">
        <f t="shared" si="7"/>
        <v>-4.8652109687999994E-3</v>
      </c>
      <c r="BJ13" s="6" t="s">
        <v>6</v>
      </c>
      <c r="BK13" s="8">
        <f>B_mippct</f>
        <v>-0.1009736</v>
      </c>
      <c r="BL13" s="8">
        <f>mean_mippct</f>
        <v>4.8182999999999997E-2</v>
      </c>
      <c r="BM13" s="8"/>
      <c r="BN13" s="2">
        <f t="shared" si="8"/>
        <v>-4.8652109687999994E-3</v>
      </c>
      <c r="BP13" s="6" t="s">
        <v>6</v>
      </c>
      <c r="BQ13" s="8">
        <f>B_mippct</f>
        <v>-0.1009736</v>
      </c>
      <c r="BR13" s="8">
        <f>mean_mippct</f>
        <v>4.8182999999999997E-2</v>
      </c>
      <c r="BS13" s="8"/>
      <c r="BT13" s="2">
        <f t="shared" si="9"/>
        <v>-4.8652109687999994E-3</v>
      </c>
      <c r="BV13" s="6" t="s">
        <v>6</v>
      </c>
      <c r="BW13" s="8">
        <f>B_mippct</f>
        <v>-0.1009736</v>
      </c>
      <c r="BX13" s="8">
        <f>mean_mippct</f>
        <v>4.8182999999999997E-2</v>
      </c>
      <c r="BY13" s="8"/>
      <c r="BZ13" s="2">
        <f t="shared" si="10"/>
        <v>-4.8652109687999994E-3</v>
      </c>
      <c r="CB13" s="6" t="s">
        <v>6</v>
      </c>
      <c r="CC13" s="8">
        <f>B_mippct</f>
        <v>-0.1009736</v>
      </c>
      <c r="CD13" s="8">
        <f>mean_mippct</f>
        <v>4.8182999999999997E-2</v>
      </c>
      <c r="CE13" s="8"/>
      <c r="CF13" s="2">
        <f t="shared" si="11"/>
        <v>-4.8652109687999994E-3</v>
      </c>
      <c r="CH13" s="6" t="s">
        <v>6</v>
      </c>
      <c r="CI13" s="8">
        <f>B_mippct</f>
        <v>-0.1009736</v>
      </c>
      <c r="CJ13" s="8">
        <f>mean_mippct</f>
        <v>4.8182999999999997E-2</v>
      </c>
      <c r="CK13" s="8"/>
      <c r="CL13" s="2">
        <f t="shared" si="12"/>
        <v>-4.8652109687999994E-3</v>
      </c>
      <c r="CN13" s="6" t="s">
        <v>6</v>
      </c>
      <c r="CO13" s="8">
        <f>B_mippct</f>
        <v>-0.1009736</v>
      </c>
      <c r="CP13" s="8">
        <f>mean_mippct</f>
        <v>4.8182999999999997E-2</v>
      </c>
      <c r="CQ13" s="8"/>
      <c r="CR13" s="2">
        <f t="shared" si="13"/>
        <v>-4.8652109687999994E-3</v>
      </c>
    </row>
    <row r="14" spans="1:96">
      <c r="A14" s="3">
        <f t="shared" si="14"/>
        <v>0.18987341999999999</v>
      </c>
      <c r="B14" s="12">
        <f>BB19</f>
        <v>7.0610956622418009E-2</v>
      </c>
      <c r="C14" s="13">
        <f>BB21</f>
        <v>0</v>
      </c>
      <c r="D14" s="12">
        <f>BB24</f>
        <v>0.18134178780047475</v>
      </c>
      <c r="F14" s="15" t="s">
        <v>58</v>
      </c>
      <c r="G14" s="16" t="s">
        <v>29</v>
      </c>
      <c r="H14" s="16" t="s">
        <v>24</v>
      </c>
      <c r="I14" s="16" t="s">
        <v>67</v>
      </c>
      <c r="J14" s="15" t="s">
        <v>25</v>
      </c>
      <c r="K14" s="15" t="s">
        <v>26</v>
      </c>
      <c r="L14" s="15" t="s">
        <v>27</v>
      </c>
      <c r="N14" s="6" t="s">
        <v>8</v>
      </c>
      <c r="O14" s="8">
        <f>B_execorderspct</f>
        <v>0.1144004</v>
      </c>
      <c r="P14" s="8">
        <f>mean_execorderspct</f>
        <v>3.6962599999999998E-2</v>
      </c>
      <c r="Q14" s="8"/>
      <c r="R14" s="2">
        <f t="shared" si="0"/>
        <v>4.2285362250399994E-3</v>
      </c>
      <c r="T14" s="6" t="s">
        <v>8</v>
      </c>
      <c r="U14" s="8">
        <f>B_execorderspct</f>
        <v>0.1144004</v>
      </c>
      <c r="V14" s="8">
        <f>mean_execorderspct</f>
        <v>3.6962599999999998E-2</v>
      </c>
      <c r="W14" s="8"/>
      <c r="X14" s="2">
        <f t="shared" si="1"/>
        <v>4.2285362250399994E-3</v>
      </c>
      <c r="Z14" s="6" t="s">
        <v>8</v>
      </c>
      <c r="AA14" s="8">
        <f>B_execorderspct</f>
        <v>0.1144004</v>
      </c>
      <c r="AB14" s="8">
        <f>mean_execorderspct</f>
        <v>3.6962599999999998E-2</v>
      </c>
      <c r="AC14" s="8"/>
      <c r="AD14" s="2">
        <f t="shared" si="2"/>
        <v>4.2285362250399994E-3</v>
      </c>
      <c r="AF14" s="6" t="s">
        <v>8</v>
      </c>
      <c r="AG14" s="8">
        <f>B_execorderspct</f>
        <v>0.1144004</v>
      </c>
      <c r="AH14" s="8">
        <f>mean_execorderspct</f>
        <v>3.6962599999999998E-2</v>
      </c>
      <c r="AI14" s="8"/>
      <c r="AJ14" s="2">
        <f t="shared" si="3"/>
        <v>4.2285362250399994E-3</v>
      </c>
      <c r="AL14" s="6" t="s">
        <v>8</v>
      </c>
      <c r="AM14" s="8">
        <f>B_execorderspct</f>
        <v>0.1144004</v>
      </c>
      <c r="AN14" s="8">
        <f>mean_execorderspct</f>
        <v>3.6962599999999998E-2</v>
      </c>
      <c r="AO14" s="8"/>
      <c r="AP14" s="2">
        <f t="shared" si="4"/>
        <v>4.2285362250399994E-3</v>
      </c>
      <c r="AR14" s="6" t="s">
        <v>8</v>
      </c>
      <c r="AS14" s="8">
        <f>B_execorderspct</f>
        <v>0.1144004</v>
      </c>
      <c r="AT14" s="8">
        <f>mean_execorderspct</f>
        <v>3.6962599999999998E-2</v>
      </c>
      <c r="AU14" s="8"/>
      <c r="AV14" s="2">
        <f t="shared" si="5"/>
        <v>4.2285362250399994E-3</v>
      </c>
      <c r="AX14" s="6" t="s">
        <v>8</v>
      </c>
      <c r="AY14" s="8">
        <f>B_execorderspct</f>
        <v>0.1144004</v>
      </c>
      <c r="AZ14" s="8">
        <f>mean_execorderspct</f>
        <v>3.6962599999999998E-2</v>
      </c>
      <c r="BA14" s="8"/>
      <c r="BB14" s="2">
        <f t="shared" si="6"/>
        <v>4.2285362250399994E-3</v>
      </c>
      <c r="BD14" s="6" t="s">
        <v>8</v>
      </c>
      <c r="BE14" s="8">
        <f>B_execorderspct</f>
        <v>0.1144004</v>
      </c>
      <c r="BF14" s="8">
        <f>mean_execorderspct</f>
        <v>3.6962599999999998E-2</v>
      </c>
      <c r="BG14" s="8"/>
      <c r="BH14" s="2">
        <f t="shared" si="7"/>
        <v>4.2285362250399994E-3</v>
      </c>
      <c r="BJ14" s="6" t="s">
        <v>8</v>
      </c>
      <c r="BK14" s="8">
        <f>B_execorderspct</f>
        <v>0.1144004</v>
      </c>
      <c r="BL14" s="8">
        <f>mean_execorderspct</f>
        <v>3.6962599999999998E-2</v>
      </c>
      <c r="BM14" s="8"/>
      <c r="BN14" s="2">
        <f t="shared" si="8"/>
        <v>4.2285362250399994E-3</v>
      </c>
      <c r="BP14" s="6" t="s">
        <v>8</v>
      </c>
      <c r="BQ14" s="8">
        <f>B_execorderspct</f>
        <v>0.1144004</v>
      </c>
      <c r="BR14" s="8">
        <f>mean_execorderspct</f>
        <v>3.6962599999999998E-2</v>
      </c>
      <c r="BS14" s="8"/>
      <c r="BT14" s="2">
        <f t="shared" si="9"/>
        <v>4.2285362250399994E-3</v>
      </c>
      <c r="BV14" s="6" t="s">
        <v>8</v>
      </c>
      <c r="BW14" s="8">
        <f>B_execorderspct</f>
        <v>0.1144004</v>
      </c>
      <c r="BX14" s="8">
        <f>mean_execorderspct</f>
        <v>3.6962599999999998E-2</v>
      </c>
      <c r="BY14" s="8"/>
      <c r="BZ14" s="2">
        <f t="shared" si="10"/>
        <v>4.2285362250399994E-3</v>
      </c>
      <c r="CB14" s="6" t="s">
        <v>8</v>
      </c>
      <c r="CC14" s="8">
        <f>B_execorderspct</f>
        <v>0.1144004</v>
      </c>
      <c r="CD14" s="8">
        <f>mean_execorderspct</f>
        <v>3.6962599999999998E-2</v>
      </c>
      <c r="CE14" s="8"/>
      <c r="CF14" s="2">
        <f t="shared" si="11"/>
        <v>4.2285362250399994E-3</v>
      </c>
      <c r="CH14" s="6" t="s">
        <v>8</v>
      </c>
      <c r="CI14" s="8">
        <f>B_execorderspct</f>
        <v>0.1144004</v>
      </c>
      <c r="CJ14" s="8">
        <f>mean_execorderspct</f>
        <v>3.6962599999999998E-2</v>
      </c>
      <c r="CK14" s="8"/>
      <c r="CL14" s="2">
        <f t="shared" si="12"/>
        <v>4.2285362250399994E-3</v>
      </c>
      <c r="CN14" s="6" t="s">
        <v>8</v>
      </c>
      <c r="CO14" s="8">
        <f>B_execorderspct</f>
        <v>0.1144004</v>
      </c>
      <c r="CP14" s="8">
        <f>mean_execorderspct</f>
        <v>3.6962599999999998E-2</v>
      </c>
      <c r="CQ14" s="8"/>
      <c r="CR14" s="2">
        <f t="shared" si="13"/>
        <v>4.2285362250399994E-3</v>
      </c>
    </row>
    <row r="15" spans="1:96">
      <c r="A15" s="3">
        <f t="shared" si="14"/>
        <v>0.25316455999999998</v>
      </c>
      <c r="B15" s="12">
        <f>BH19</f>
        <v>8.5534368193904017E-2</v>
      </c>
      <c r="C15" s="13">
        <f>BH21</f>
        <v>0</v>
      </c>
      <c r="D15" s="12">
        <f>BH24</f>
        <v>0.21966782477695682</v>
      </c>
      <c r="F15" s="15"/>
      <c r="G15" s="26"/>
      <c r="H15" s="26"/>
      <c r="I15" s="26"/>
      <c r="J15" s="26"/>
      <c r="K15" s="26"/>
      <c r="L15" s="26"/>
      <c r="N15" s="6" t="s">
        <v>7</v>
      </c>
      <c r="O15" s="8">
        <f>B_lawspct</f>
        <v>9.0956700000000001E-2</v>
      </c>
      <c r="P15" s="8">
        <f>mean_lawspct</f>
        <v>5.2631600000000001E-2</v>
      </c>
      <c r="Q15" s="8"/>
      <c r="R15" s="2">
        <f t="shared" si="0"/>
        <v>4.7871966517200005E-3</v>
      </c>
      <c r="T15" s="6" t="s">
        <v>7</v>
      </c>
      <c r="U15" s="8">
        <f>B_lawspct</f>
        <v>9.0956700000000001E-2</v>
      </c>
      <c r="V15" s="8">
        <f>mean_lawspct</f>
        <v>5.2631600000000001E-2</v>
      </c>
      <c r="W15" s="8"/>
      <c r="X15" s="2">
        <f t="shared" si="1"/>
        <v>4.7871966517200005E-3</v>
      </c>
      <c r="Z15" s="6" t="s">
        <v>7</v>
      </c>
      <c r="AA15" s="8">
        <f>B_lawspct</f>
        <v>9.0956700000000001E-2</v>
      </c>
      <c r="AB15" s="8">
        <f>mean_lawspct</f>
        <v>5.2631600000000001E-2</v>
      </c>
      <c r="AC15" s="8"/>
      <c r="AD15" s="2">
        <f t="shared" si="2"/>
        <v>4.7871966517200005E-3</v>
      </c>
      <c r="AF15" s="6" t="s">
        <v>7</v>
      </c>
      <c r="AG15" s="8">
        <f>B_lawspct</f>
        <v>9.0956700000000001E-2</v>
      </c>
      <c r="AH15" s="8">
        <f>mean_lawspct</f>
        <v>5.2631600000000001E-2</v>
      </c>
      <c r="AI15" s="8"/>
      <c r="AJ15" s="2">
        <f t="shared" si="3"/>
        <v>4.7871966517200005E-3</v>
      </c>
      <c r="AL15" s="6" t="s">
        <v>7</v>
      </c>
      <c r="AM15" s="8">
        <f>B_lawspct</f>
        <v>9.0956700000000001E-2</v>
      </c>
      <c r="AN15" s="8">
        <f>mean_lawspct</f>
        <v>5.2631600000000001E-2</v>
      </c>
      <c r="AO15" s="8"/>
      <c r="AP15" s="2">
        <f t="shared" si="4"/>
        <v>4.7871966517200005E-3</v>
      </c>
      <c r="AR15" s="6" t="s">
        <v>7</v>
      </c>
      <c r="AS15" s="8">
        <f>B_lawspct</f>
        <v>9.0956700000000001E-2</v>
      </c>
      <c r="AT15" s="8">
        <f>mean_lawspct</f>
        <v>5.2631600000000001E-2</v>
      </c>
      <c r="AU15" s="8"/>
      <c r="AV15" s="2">
        <f t="shared" si="5"/>
        <v>4.7871966517200005E-3</v>
      </c>
      <c r="AX15" s="6" t="s">
        <v>7</v>
      </c>
      <c r="AY15" s="8">
        <f>B_lawspct</f>
        <v>9.0956700000000001E-2</v>
      </c>
      <c r="AZ15" s="8">
        <f>mean_lawspct</f>
        <v>5.2631600000000001E-2</v>
      </c>
      <c r="BA15" s="8"/>
      <c r="BB15" s="2">
        <f t="shared" si="6"/>
        <v>4.7871966517200005E-3</v>
      </c>
      <c r="BD15" s="6" t="s">
        <v>7</v>
      </c>
      <c r="BE15" s="8">
        <f>B_lawspct</f>
        <v>9.0956700000000001E-2</v>
      </c>
      <c r="BF15" s="8">
        <f>mean_lawspct</f>
        <v>5.2631600000000001E-2</v>
      </c>
      <c r="BG15" s="8"/>
      <c r="BH15" s="2">
        <f t="shared" si="7"/>
        <v>4.7871966517200005E-3</v>
      </c>
      <c r="BJ15" s="6" t="s">
        <v>7</v>
      </c>
      <c r="BK15" s="8">
        <f>B_lawspct</f>
        <v>9.0956700000000001E-2</v>
      </c>
      <c r="BL15" s="8">
        <f>mean_lawspct</f>
        <v>5.2631600000000001E-2</v>
      </c>
      <c r="BM15" s="8"/>
      <c r="BN15" s="2">
        <f t="shared" si="8"/>
        <v>4.7871966517200005E-3</v>
      </c>
      <c r="BP15" s="6" t="s">
        <v>7</v>
      </c>
      <c r="BQ15" s="8">
        <f>B_lawspct</f>
        <v>9.0956700000000001E-2</v>
      </c>
      <c r="BR15" s="8">
        <f>mean_lawspct</f>
        <v>5.2631600000000001E-2</v>
      </c>
      <c r="BS15" s="8"/>
      <c r="BT15" s="2">
        <f t="shared" si="9"/>
        <v>4.7871966517200005E-3</v>
      </c>
      <c r="BV15" s="6" t="s">
        <v>7</v>
      </c>
      <c r="BW15" s="8">
        <f>B_lawspct</f>
        <v>9.0956700000000001E-2</v>
      </c>
      <c r="BX15" s="8">
        <f>mean_lawspct</f>
        <v>5.2631600000000001E-2</v>
      </c>
      <c r="BY15" s="8"/>
      <c r="BZ15" s="2">
        <f t="shared" si="10"/>
        <v>4.7871966517200005E-3</v>
      </c>
      <c r="CB15" s="6" t="s">
        <v>7</v>
      </c>
      <c r="CC15" s="8">
        <f>B_lawspct</f>
        <v>9.0956700000000001E-2</v>
      </c>
      <c r="CD15" s="8">
        <f>mean_lawspct</f>
        <v>5.2631600000000001E-2</v>
      </c>
      <c r="CE15" s="8"/>
      <c r="CF15" s="2">
        <f t="shared" si="11"/>
        <v>4.7871966517200005E-3</v>
      </c>
      <c r="CH15" s="6" t="s">
        <v>7</v>
      </c>
      <c r="CI15" s="8">
        <f>B_lawspct</f>
        <v>9.0956700000000001E-2</v>
      </c>
      <c r="CJ15" s="8">
        <f>mean_lawspct</f>
        <v>5.2631600000000001E-2</v>
      </c>
      <c r="CK15" s="8"/>
      <c r="CL15" s="2">
        <f t="shared" si="12"/>
        <v>4.7871966517200005E-3</v>
      </c>
      <c r="CN15" s="6" t="s">
        <v>7</v>
      </c>
      <c r="CO15" s="8">
        <f>B_lawspct</f>
        <v>9.0956700000000001E-2</v>
      </c>
      <c r="CP15" s="8">
        <f>mean_lawspct</f>
        <v>5.2631600000000001E-2</v>
      </c>
      <c r="CQ15" s="8"/>
      <c r="CR15" s="2">
        <f t="shared" si="13"/>
        <v>4.7871966517200005E-3</v>
      </c>
    </row>
    <row r="16" spans="1:96">
      <c r="A16" s="3">
        <f t="shared" si="14"/>
        <v>0.31645570000000001</v>
      </c>
      <c r="B16" s="12">
        <f>BN19</f>
        <v>0.10045777976539001</v>
      </c>
      <c r="C16" s="13">
        <f>BN21</f>
        <v>0</v>
      </c>
      <c r="D16" s="12">
        <f>BN24</f>
        <v>0.25799386175343886</v>
      </c>
      <c r="F16" s="15" t="s">
        <v>60</v>
      </c>
      <c r="G16" s="26"/>
      <c r="H16" s="26"/>
      <c r="I16" s="26"/>
      <c r="J16" s="26"/>
      <c r="K16" s="26"/>
      <c r="L16" s="26"/>
      <c r="N16" s="6" t="s">
        <v>9</v>
      </c>
      <c r="O16" s="8">
        <f>B_countdownpres</f>
        <v>0</v>
      </c>
      <c r="P16" s="8">
        <f>mean_countdownpres</f>
        <v>0</v>
      </c>
      <c r="Q16" s="8"/>
      <c r="R16" s="2">
        <f t="shared" si="0"/>
        <v>0</v>
      </c>
      <c r="T16" s="6" t="s">
        <v>9</v>
      </c>
      <c r="U16" s="8">
        <f>B_countdownpres</f>
        <v>0</v>
      </c>
      <c r="V16" s="8">
        <f>mean_countdownpres</f>
        <v>0</v>
      </c>
      <c r="W16" s="8"/>
      <c r="X16" s="2">
        <f t="shared" si="1"/>
        <v>0</v>
      </c>
      <c r="Z16" s="6" t="s">
        <v>9</v>
      </c>
      <c r="AA16" s="8">
        <f>B_countdownpres</f>
        <v>0</v>
      </c>
      <c r="AB16" s="8">
        <f>mean_countdownpres</f>
        <v>0</v>
      </c>
      <c r="AC16" s="8"/>
      <c r="AD16" s="2">
        <f t="shared" si="2"/>
        <v>0</v>
      </c>
      <c r="AF16" s="6" t="s">
        <v>9</v>
      </c>
      <c r="AG16" s="8">
        <f>B_countdownpres</f>
        <v>0</v>
      </c>
      <c r="AH16" s="8">
        <f>mean_countdownpres</f>
        <v>0</v>
      </c>
      <c r="AI16" s="8"/>
      <c r="AJ16" s="2">
        <f t="shared" si="3"/>
        <v>0</v>
      </c>
      <c r="AL16" s="6" t="s">
        <v>9</v>
      </c>
      <c r="AM16" s="8">
        <f>B_countdownpres</f>
        <v>0</v>
      </c>
      <c r="AN16" s="8">
        <f>mean_countdownpres</f>
        <v>0</v>
      </c>
      <c r="AO16" s="8"/>
      <c r="AP16" s="2">
        <f t="shared" si="4"/>
        <v>0</v>
      </c>
      <c r="AR16" s="6" t="s">
        <v>9</v>
      </c>
      <c r="AS16" s="8">
        <f>B_countdownpres</f>
        <v>0</v>
      </c>
      <c r="AT16" s="8">
        <f>mean_countdownpres</f>
        <v>0</v>
      </c>
      <c r="AU16" s="8"/>
      <c r="AV16" s="2">
        <f t="shared" si="5"/>
        <v>0</v>
      </c>
      <c r="AX16" s="6" t="s">
        <v>9</v>
      </c>
      <c r="AY16" s="8">
        <f>B_countdownpres</f>
        <v>0</v>
      </c>
      <c r="AZ16" s="8">
        <f>mean_countdownpres</f>
        <v>0</v>
      </c>
      <c r="BA16" s="8"/>
      <c r="BB16" s="2">
        <f t="shared" si="6"/>
        <v>0</v>
      </c>
      <c r="BD16" s="6" t="s">
        <v>9</v>
      </c>
      <c r="BE16" s="8">
        <f>B_countdownpres</f>
        <v>0</v>
      </c>
      <c r="BF16" s="8">
        <f>mean_countdownpres</f>
        <v>0</v>
      </c>
      <c r="BG16" s="8"/>
      <c r="BH16" s="2">
        <f t="shared" si="7"/>
        <v>0</v>
      </c>
      <c r="BJ16" s="6" t="s">
        <v>9</v>
      </c>
      <c r="BK16" s="8">
        <f>B_countdownpres</f>
        <v>0</v>
      </c>
      <c r="BL16" s="8">
        <f>mean_countdownpres</f>
        <v>0</v>
      </c>
      <c r="BM16" s="8"/>
      <c r="BN16" s="2">
        <f t="shared" si="8"/>
        <v>0</v>
      </c>
      <c r="BP16" s="6" t="s">
        <v>9</v>
      </c>
      <c r="BQ16" s="8">
        <f>B_countdownpres</f>
        <v>0</v>
      </c>
      <c r="BR16" s="8">
        <f>mean_countdownpres</f>
        <v>0</v>
      </c>
      <c r="BS16" s="8"/>
      <c r="BT16" s="2">
        <f t="shared" si="9"/>
        <v>0</v>
      </c>
      <c r="BV16" s="6" t="s">
        <v>9</v>
      </c>
      <c r="BW16" s="8">
        <f>B_countdownpres</f>
        <v>0</v>
      </c>
      <c r="BX16" s="8">
        <f>mean_countdownpres</f>
        <v>0</v>
      </c>
      <c r="BY16" s="8"/>
      <c r="BZ16" s="2">
        <f t="shared" si="10"/>
        <v>0</v>
      </c>
      <c r="CB16" s="6" t="s">
        <v>9</v>
      </c>
      <c r="CC16" s="8">
        <f>B_countdownpres</f>
        <v>0</v>
      </c>
      <c r="CD16" s="8">
        <f>mean_countdownpres</f>
        <v>0</v>
      </c>
      <c r="CE16" s="8"/>
      <c r="CF16" s="2">
        <f t="shared" si="11"/>
        <v>0</v>
      </c>
      <c r="CH16" s="6" t="s">
        <v>9</v>
      </c>
      <c r="CI16" s="8">
        <f>B_countdownpres</f>
        <v>0</v>
      </c>
      <c r="CJ16" s="8">
        <f>mean_countdownpres</f>
        <v>0</v>
      </c>
      <c r="CK16" s="8"/>
      <c r="CL16" s="2">
        <f t="shared" si="12"/>
        <v>0</v>
      </c>
      <c r="CN16" s="6" t="s">
        <v>9</v>
      </c>
      <c r="CO16" s="8">
        <f>B_countdownpres</f>
        <v>0</v>
      </c>
      <c r="CP16" s="8">
        <f>mean_countdownpres</f>
        <v>0</v>
      </c>
      <c r="CQ16" s="8"/>
      <c r="CR16" s="2">
        <f t="shared" si="13"/>
        <v>0</v>
      </c>
    </row>
    <row r="17" spans="1:96">
      <c r="A17" s="3">
        <f t="shared" si="14"/>
        <v>0.37974684000000003</v>
      </c>
      <c r="B17" s="12">
        <f>BT19</f>
        <v>0.11538119133687604</v>
      </c>
      <c r="C17" s="13">
        <f>BT21</f>
        <v>0</v>
      </c>
      <c r="D17" s="12">
        <f>BT24</f>
        <v>0.29631989872992098</v>
      </c>
      <c r="F17" s="15" t="s">
        <v>74</v>
      </c>
      <c r="G17" s="26">
        <v>0.2357899</v>
      </c>
      <c r="H17" s="26">
        <v>4.3107699999999999E-2</v>
      </c>
      <c r="I17" s="26">
        <v>5.47</v>
      </c>
      <c r="J17" s="26">
        <v>0</v>
      </c>
      <c r="K17" s="26">
        <v>0.15125910000000001</v>
      </c>
      <c r="L17" s="26">
        <v>0.32032070000000001</v>
      </c>
      <c r="N17" s="7"/>
      <c r="O17" s="5"/>
      <c r="T17" s="7"/>
      <c r="U17" s="5"/>
      <c r="Z17" s="7"/>
      <c r="AA17" s="5"/>
      <c r="AF17" s="7"/>
      <c r="AG17" s="5"/>
      <c r="AL17" s="7"/>
      <c r="AM17" s="5"/>
      <c r="AR17" s="7"/>
      <c r="AS17" s="5"/>
      <c r="AX17" s="7"/>
      <c r="AY17" s="5"/>
      <c r="BD17" s="7"/>
      <c r="BE17" s="5"/>
      <c r="BJ17" s="7"/>
      <c r="BK17" s="5"/>
      <c r="BP17" s="7"/>
      <c r="BQ17" s="5"/>
      <c r="BV17" s="7"/>
      <c r="BW17" s="5"/>
      <c r="CB17" s="7"/>
      <c r="CC17" s="5"/>
      <c r="CH17" s="7"/>
      <c r="CI17" s="5"/>
      <c r="CN17" s="7"/>
      <c r="CO17" s="5"/>
    </row>
    <row r="18" spans="1:96">
      <c r="A18" s="3">
        <f t="shared" si="14"/>
        <v>0.44303798000000005</v>
      </c>
      <c r="B18" s="12">
        <f>BZ19</f>
        <v>0.13030460290836202</v>
      </c>
      <c r="C18" s="13">
        <f>BZ21</f>
        <v>0</v>
      </c>
      <c r="D18" s="12">
        <f>BZ24</f>
        <v>0.334645935706403</v>
      </c>
      <c r="F18" s="15" t="s">
        <v>68</v>
      </c>
      <c r="G18" s="26">
        <v>-0.1009736</v>
      </c>
      <c r="H18" s="26">
        <v>3.5283799999999997E-2</v>
      </c>
      <c r="I18" s="26">
        <v>-2.86</v>
      </c>
      <c r="J18" s="26">
        <v>4.0000000000000001E-3</v>
      </c>
      <c r="K18" s="26">
        <v>-0.17016220000000001</v>
      </c>
      <c r="L18" s="26">
        <v>-3.1784899999999998E-2</v>
      </c>
    </row>
    <row r="19" spans="1:96">
      <c r="A19" s="3">
        <f t="shared" si="14"/>
        <v>0.50632912000000008</v>
      </c>
      <c r="B19" s="12">
        <f>CF19</f>
        <v>0.14522801447984801</v>
      </c>
      <c r="C19" s="13">
        <f>CF21</f>
        <v>0</v>
      </c>
      <c r="D19" s="12">
        <f>CF24</f>
        <v>0.37297197268288507</v>
      </c>
      <c r="F19" s="15" t="s">
        <v>69</v>
      </c>
      <c r="G19" s="26">
        <v>0.1144004</v>
      </c>
      <c r="H19" s="26">
        <v>1.9968400000000001E-2</v>
      </c>
      <c r="I19" s="26">
        <v>5.73</v>
      </c>
      <c r="J19" s="26">
        <v>0</v>
      </c>
      <c r="K19" s="26">
        <v>7.5243900000000002E-2</v>
      </c>
      <c r="L19" s="26">
        <v>0.1535569</v>
      </c>
      <c r="P19" s="2" t="s">
        <v>12</v>
      </c>
      <c r="R19" s="2">
        <f>(SUM(R9:R17))</f>
        <v>3.6560838974489994E-2</v>
      </c>
      <c r="V19" s="2" t="s">
        <v>12</v>
      </c>
      <c r="X19" s="2">
        <f>(SUM(X9:X17))</f>
        <v>0.19233520061959</v>
      </c>
      <c r="AB19" s="2" t="s">
        <v>12</v>
      </c>
      <c r="AD19" s="2">
        <f>(SUM(AD9:AD17))</f>
        <v>-0.11921352267060999</v>
      </c>
      <c r="AH19" s="2" t="s">
        <v>12</v>
      </c>
      <c r="AJ19" s="2">
        <f>(SUM(AJ9:AJ17))</f>
        <v>2.5840721907959999E-2</v>
      </c>
      <c r="AN19" s="2" t="s">
        <v>12</v>
      </c>
      <c r="AP19" s="2">
        <f>(SUM(AP9:AP17))</f>
        <v>4.0764133479445998E-2</v>
      </c>
      <c r="AT19" s="2" t="s">
        <v>12</v>
      </c>
      <c r="AV19" s="2">
        <f>(SUM(AV9:AV17))</f>
        <v>5.5687545050931993E-2</v>
      </c>
      <c r="AZ19" s="2" t="s">
        <v>12</v>
      </c>
      <c r="BB19" s="2">
        <f>(SUM(BB9:BB17))</f>
        <v>7.0610956622418009E-2</v>
      </c>
      <c r="BF19" s="2" t="s">
        <v>12</v>
      </c>
      <c r="BH19" s="2">
        <f>(SUM(BH9:BH17))</f>
        <v>8.5534368193904017E-2</v>
      </c>
      <c r="BL19" s="2" t="s">
        <v>12</v>
      </c>
      <c r="BN19" s="2">
        <f>(SUM(BN9:BN17))</f>
        <v>0.10045777976539001</v>
      </c>
      <c r="BR19" s="2" t="s">
        <v>12</v>
      </c>
      <c r="BT19" s="2">
        <f>(SUM(BT9:BT17))</f>
        <v>0.11538119133687604</v>
      </c>
      <c r="BX19" s="2" t="s">
        <v>12</v>
      </c>
      <c r="BZ19" s="2">
        <f>(SUM(BZ9:BZ17))</f>
        <v>0.13030460290836202</v>
      </c>
      <c r="CD19" s="2" t="s">
        <v>12</v>
      </c>
      <c r="CF19" s="2">
        <f>(SUM(CF9:CF17))</f>
        <v>0.14522801447984801</v>
      </c>
      <c r="CJ19" s="2" t="s">
        <v>12</v>
      </c>
      <c r="CL19" s="2">
        <f>(SUM(CL9:CL17))</f>
        <v>0.16015142605133401</v>
      </c>
      <c r="CP19" s="2" t="s">
        <v>12</v>
      </c>
      <c r="CR19" s="2">
        <f>(SUM(CR9:CR17))</f>
        <v>0.17507483762282</v>
      </c>
    </row>
    <row r="20" spans="1:96">
      <c r="A20" s="3">
        <f t="shared" si="14"/>
        <v>0.5696202600000001</v>
      </c>
      <c r="B20" s="12">
        <f>CL19</f>
        <v>0.16015142605133401</v>
      </c>
      <c r="C20" s="13">
        <f>CL21</f>
        <v>0</v>
      </c>
      <c r="D20" s="12">
        <f>CL24</f>
        <v>0.41129800965936708</v>
      </c>
      <c r="F20" s="15" t="s">
        <v>70</v>
      </c>
      <c r="G20" s="26">
        <v>9.0956700000000001E-2</v>
      </c>
      <c r="H20" s="26">
        <v>4.6100500000000003E-2</v>
      </c>
      <c r="I20" s="26">
        <v>1.97</v>
      </c>
      <c r="J20" s="26">
        <v>4.9000000000000002E-2</v>
      </c>
      <c r="K20" s="26">
        <v>5.574E-4</v>
      </c>
      <c r="L20" s="26">
        <v>0.18135599999999999</v>
      </c>
    </row>
    <row r="21" spans="1:96">
      <c r="A21" s="3">
        <f>max_entropy</f>
        <v>0.63291140000000001</v>
      </c>
      <c r="B21" s="12">
        <f>CR19</f>
        <v>0.17507483762282</v>
      </c>
      <c r="C21" s="13">
        <f>CR21</f>
        <v>0</v>
      </c>
      <c r="D21" s="12">
        <f>CR24</f>
        <v>0.44962404663584915</v>
      </c>
      <c r="F21" s="15" t="s">
        <v>9</v>
      </c>
      <c r="G21" s="16"/>
      <c r="H21" s="16"/>
      <c r="I21" s="16"/>
      <c r="J21" s="16"/>
      <c r="K21" s="16"/>
      <c r="L21" s="16"/>
      <c r="P21" s="2" t="s">
        <v>13</v>
      </c>
      <c r="V21" s="2" t="s">
        <v>13</v>
      </c>
      <c r="AB21" s="2" t="s">
        <v>13</v>
      </c>
      <c r="AH21" s="2" t="s">
        <v>13</v>
      </c>
      <c r="AN21" s="2" t="s">
        <v>13</v>
      </c>
      <c r="AT21" s="2" t="s">
        <v>13</v>
      </c>
      <c r="AZ21" s="2" t="s">
        <v>13</v>
      </c>
      <c r="BF21" s="2" t="s">
        <v>13</v>
      </c>
      <c r="BL21" s="2" t="s">
        <v>13</v>
      </c>
      <c r="BR21" s="2" t="s">
        <v>13</v>
      </c>
      <c r="BX21" s="2" t="s">
        <v>13</v>
      </c>
      <c r="CD21" s="2" t="s">
        <v>13</v>
      </c>
      <c r="CJ21" s="2" t="s">
        <v>13</v>
      </c>
      <c r="CP21" s="2" t="s">
        <v>13</v>
      </c>
    </row>
    <row r="22" spans="1:96">
      <c r="D22" s="13" t="s">
        <v>64</v>
      </c>
      <c r="F22" s="15" t="s">
        <v>28</v>
      </c>
      <c r="G22" s="26">
        <v>2.16902E-2</v>
      </c>
      <c r="H22" s="26">
        <v>3.6538E-3</v>
      </c>
      <c r="I22" s="26">
        <v>5.94</v>
      </c>
      <c r="J22" s="26">
        <v>0</v>
      </c>
      <c r="K22" s="26">
        <v>1.45253E-2</v>
      </c>
      <c r="L22" s="26">
        <v>2.8855100000000002E-2</v>
      </c>
      <c r="P22" s="2" t="s">
        <v>33</v>
      </c>
      <c r="R22" s="2">
        <f>ABS($R$19-R19)</f>
        <v>0</v>
      </c>
      <c r="V22" s="2" t="s">
        <v>33</v>
      </c>
      <c r="X22" s="2">
        <f>ABS($R$19-X19)</f>
        <v>0.1557743616451</v>
      </c>
      <c r="AB22" s="2" t="s">
        <v>33</v>
      </c>
      <c r="AD22" s="2">
        <f>ABS($R$19-AD19)</f>
        <v>0.15577436164509997</v>
      </c>
      <c r="AH22" s="2" t="s">
        <v>33</v>
      </c>
      <c r="AJ22" s="2">
        <f>ABS($R$19-AJ19)</f>
        <v>1.0720117066529995E-2</v>
      </c>
      <c r="AN22" s="2" t="s">
        <v>33</v>
      </c>
      <c r="AP22" s="2">
        <f>ABS($R$19-AP19)</f>
        <v>4.2032945049560039E-3</v>
      </c>
      <c r="AT22" s="2" t="s">
        <v>33</v>
      </c>
      <c r="AV22" s="2">
        <f>ABS($R$19-AV19)</f>
        <v>1.9126706076441999E-2</v>
      </c>
      <c r="AZ22" s="2" t="s">
        <v>33</v>
      </c>
      <c r="BB22" s="2">
        <f>ABS($R$19-BB19)</f>
        <v>3.4050117647928015E-2</v>
      </c>
      <c r="BF22" s="2" t="s">
        <v>33</v>
      </c>
      <c r="BH22" s="2">
        <f>ABS($R$19-BH19)</f>
        <v>4.8973529219414023E-2</v>
      </c>
      <c r="BL22" s="2" t="s">
        <v>33</v>
      </c>
      <c r="BN22" s="2">
        <f>ABS($R$19-BN19)</f>
        <v>6.3896940790900025E-2</v>
      </c>
      <c r="BR22" s="2" t="s">
        <v>33</v>
      </c>
      <c r="BT22" s="2">
        <f>ABS($R$19-BT19)</f>
        <v>7.8820352362386048E-2</v>
      </c>
      <c r="BX22" s="2" t="s">
        <v>33</v>
      </c>
      <c r="BZ22" s="2">
        <f>ABS($R$19-BZ19)</f>
        <v>9.3743763933872015E-2</v>
      </c>
      <c r="CD22" s="2" t="s">
        <v>33</v>
      </c>
      <c r="CF22" s="2">
        <f>ABS($R$19-CF19)</f>
        <v>0.10866717550535801</v>
      </c>
      <c r="CJ22" s="2" t="s">
        <v>33</v>
      </c>
      <c r="CL22" s="2">
        <f>ABS($R$19-CL19)</f>
        <v>0.12359058707684401</v>
      </c>
      <c r="CP22" s="2" t="s">
        <v>33</v>
      </c>
      <c r="CR22" s="2">
        <f>ABS($R$19-CR19)</f>
        <v>0.13851399864833</v>
      </c>
    </row>
    <row r="23" spans="1:96">
      <c r="A23" s="3" t="s">
        <v>65</v>
      </c>
      <c r="D23" s="12">
        <f>D21-D11</f>
        <v>0.38326036976482059</v>
      </c>
      <c r="F23" s="21"/>
      <c r="G23" s="21"/>
      <c r="H23" s="21"/>
      <c r="I23" s="21"/>
      <c r="J23" s="21"/>
      <c r="K23" s="21"/>
      <c r="L23" s="21"/>
      <c r="P23" s="2" t="s">
        <v>80</v>
      </c>
      <c r="R23" s="9">
        <v>2.5681820000000002</v>
      </c>
      <c r="V23" s="2" t="s">
        <v>80</v>
      </c>
      <c r="X23" s="9">
        <v>2.5681820000000002</v>
      </c>
      <c r="AB23" s="2" t="s">
        <v>80</v>
      </c>
      <c r="AD23" s="9">
        <v>2.5681820000000002</v>
      </c>
      <c r="AH23" s="2" t="s">
        <v>80</v>
      </c>
      <c r="AJ23" s="9">
        <v>2.5681820000000002</v>
      </c>
      <c r="AN23" s="2" t="s">
        <v>80</v>
      </c>
      <c r="AP23" s="9">
        <v>2.5681820000000002</v>
      </c>
      <c r="AT23" s="2" t="s">
        <v>80</v>
      </c>
      <c r="AV23" s="9">
        <v>2.5681820000000002</v>
      </c>
      <c r="AZ23" s="2" t="s">
        <v>80</v>
      </c>
      <c r="BB23" s="9">
        <v>2.5681820000000002</v>
      </c>
      <c r="BF23" s="2" t="s">
        <v>80</v>
      </c>
      <c r="BH23" s="9">
        <v>2.5681820000000002</v>
      </c>
      <c r="BL23" s="2" t="s">
        <v>80</v>
      </c>
      <c r="BN23" s="9">
        <v>2.5681820000000002</v>
      </c>
      <c r="BR23" s="2" t="s">
        <v>80</v>
      </c>
      <c r="BT23" s="9">
        <v>2.5681820000000002</v>
      </c>
      <c r="BX23" s="2" t="s">
        <v>80</v>
      </c>
      <c r="BZ23" s="9">
        <v>2.5681820000000002</v>
      </c>
      <c r="CD23" s="2" t="s">
        <v>80</v>
      </c>
      <c r="CF23" s="9">
        <v>2.5681820000000002</v>
      </c>
      <c r="CJ23" s="2" t="s">
        <v>80</v>
      </c>
      <c r="CL23" s="9">
        <v>2.5681820000000002</v>
      </c>
      <c r="CP23" s="2" t="s">
        <v>80</v>
      </c>
      <c r="CR23" s="9">
        <v>2.5681820000000002</v>
      </c>
    </row>
    <row r="24" spans="1:96">
      <c r="A24" s="3">
        <f>A21-A20</f>
        <v>6.3291139999999912E-2</v>
      </c>
      <c r="F24" s="22" t="s">
        <v>51</v>
      </c>
      <c r="G24" s="23" t="s">
        <v>52</v>
      </c>
      <c r="H24" s="23" t="s">
        <v>53</v>
      </c>
      <c r="I24" s="23" t="s">
        <v>54</v>
      </c>
      <c r="J24" s="21"/>
      <c r="K24" s="24" t="s">
        <v>59</v>
      </c>
      <c r="L24" s="21">
        <v>2489</v>
      </c>
      <c r="P24" s="2" t="s">
        <v>32</v>
      </c>
      <c r="R24" s="9">
        <f>R19*R23</f>
        <v>9.3894888559183667E-2</v>
      </c>
      <c r="V24" s="2" t="s">
        <v>32</v>
      </c>
      <c r="X24" s="9">
        <f>X19*X23</f>
        <v>0.49395180019761992</v>
      </c>
      <c r="AB24" s="2" t="s">
        <v>32</v>
      </c>
      <c r="AD24" s="9">
        <f>AD19*AD23</f>
        <v>-0.3061620230792525</v>
      </c>
      <c r="AH24" s="2" t="s">
        <v>32</v>
      </c>
      <c r="AJ24" s="9">
        <f>AJ19*AJ23</f>
        <v>6.6363676871028537E-2</v>
      </c>
      <c r="AN24" s="2" t="s">
        <v>32</v>
      </c>
      <c r="AP24" s="9">
        <f>AP19*AP23</f>
        <v>0.10468971384751059</v>
      </c>
      <c r="AT24" s="2" t="s">
        <v>32</v>
      </c>
      <c r="AV24" s="9">
        <f>AV19*AV23</f>
        <v>0.14301575082399265</v>
      </c>
      <c r="AZ24" s="2" t="s">
        <v>32</v>
      </c>
      <c r="BB24" s="9">
        <f>BB19*BB23</f>
        <v>0.18134178780047475</v>
      </c>
      <c r="BF24" s="2" t="s">
        <v>32</v>
      </c>
      <c r="BH24" s="9">
        <f>BH19*BH23</f>
        <v>0.21966782477695682</v>
      </c>
      <c r="BL24" s="2" t="s">
        <v>32</v>
      </c>
      <c r="BN24" s="9">
        <f>BN19*BN23</f>
        <v>0.25799386175343886</v>
      </c>
      <c r="BR24" s="2" t="s">
        <v>32</v>
      </c>
      <c r="BT24" s="9">
        <f>BT19*BT23</f>
        <v>0.29631989872992098</v>
      </c>
      <c r="BX24" s="2" t="s">
        <v>32</v>
      </c>
      <c r="BZ24" s="9">
        <f>BZ19*BZ23</f>
        <v>0.334645935706403</v>
      </c>
      <c r="CD24" s="2" t="s">
        <v>32</v>
      </c>
      <c r="CF24" s="9">
        <f>CF19*CF23</f>
        <v>0.37297197268288507</v>
      </c>
      <c r="CJ24" s="2" t="s">
        <v>32</v>
      </c>
      <c r="CL24" s="9">
        <f>CL19*CL23</f>
        <v>0.41129800965936708</v>
      </c>
      <c r="CP24" s="2" t="s">
        <v>32</v>
      </c>
      <c r="CR24" s="9">
        <f>CR19*CR23</f>
        <v>0.44962404663584915</v>
      </c>
    </row>
    <row r="25" spans="1:96">
      <c r="F25" s="24" t="s">
        <v>55</v>
      </c>
      <c r="G25" s="26"/>
      <c r="H25" s="26"/>
      <c r="I25" s="26"/>
      <c r="J25" s="21"/>
      <c r="K25" s="24" t="s">
        <v>71</v>
      </c>
      <c r="L25" s="21"/>
      <c r="P25" s="2" t="s">
        <v>10</v>
      </c>
      <c r="R25" s="2">
        <f>R22*R23</f>
        <v>0</v>
      </c>
      <c r="V25" s="2" t="s">
        <v>10</v>
      </c>
      <c r="X25" s="2">
        <f>X22*X23</f>
        <v>0.40005691163843626</v>
      </c>
      <c r="AB25" s="2" t="s">
        <v>10</v>
      </c>
      <c r="AD25" s="2">
        <f>AD22*AD23</f>
        <v>0.40005691163843615</v>
      </c>
      <c r="AH25" s="2" t="s">
        <v>10</v>
      </c>
      <c r="AJ25" s="2">
        <f>AJ22*AJ23</f>
        <v>2.7531211688155137E-2</v>
      </c>
      <c r="AN25" s="2" t="s">
        <v>10</v>
      </c>
      <c r="AP25" s="2">
        <f>AP22*AP23</f>
        <v>1.0794825288326921E-2</v>
      </c>
      <c r="AT25" s="2" t="s">
        <v>10</v>
      </c>
      <c r="AV25" s="2">
        <f>AV22*AV23</f>
        <v>4.9120862264808968E-2</v>
      </c>
      <c r="AZ25" s="2" t="s">
        <v>10</v>
      </c>
      <c r="BB25" s="2">
        <f>BB22*BB23</f>
        <v>8.7446899241291065E-2</v>
      </c>
      <c r="BF25" s="2" t="s">
        <v>10</v>
      </c>
      <c r="BH25" s="2">
        <f>BH22*BH23</f>
        <v>0.12577293621777316</v>
      </c>
      <c r="BL25" s="2" t="s">
        <v>10</v>
      </c>
      <c r="BN25" s="2">
        <f>BN22*BN23</f>
        <v>0.16409897319425523</v>
      </c>
      <c r="BR25" s="2" t="s">
        <v>10</v>
      </c>
      <c r="BT25" s="2">
        <f>BT22*BT23</f>
        <v>0.20242501017073733</v>
      </c>
      <c r="BX25" s="2" t="s">
        <v>10</v>
      </c>
      <c r="BZ25" s="2">
        <f>BZ22*BZ23</f>
        <v>0.24075104714721932</v>
      </c>
      <c r="CD25" s="2" t="s">
        <v>10</v>
      </c>
      <c r="CF25" s="2">
        <f>CF22*CF23</f>
        <v>0.27907708412370136</v>
      </c>
      <c r="CJ25" s="2" t="s">
        <v>10</v>
      </c>
      <c r="CL25" s="2">
        <f>CL22*CL23</f>
        <v>0.31740312110018343</v>
      </c>
      <c r="CP25" s="2" t="s">
        <v>10</v>
      </c>
      <c r="CR25" s="2">
        <f>CR22*CR23</f>
        <v>0.35572915807666544</v>
      </c>
    </row>
    <row r="26" spans="1:96">
      <c r="A26" s="29" t="s">
        <v>44</v>
      </c>
      <c r="B26" s="30"/>
      <c r="C26" s="31"/>
      <c r="D26" s="30"/>
      <c r="E26" s="32"/>
      <c r="F26" s="24" t="s">
        <v>56</v>
      </c>
      <c r="G26" s="26"/>
      <c r="H26" s="26"/>
      <c r="I26" s="26"/>
      <c r="J26" s="21"/>
      <c r="K26" s="24" t="s">
        <v>47</v>
      </c>
      <c r="L26" s="21"/>
    </row>
    <row r="27" spans="1:96">
      <c r="A27" s="29" t="s">
        <v>45</v>
      </c>
      <c r="B27" s="30"/>
      <c r="C27" s="31"/>
      <c r="D27" s="30"/>
      <c r="E27" s="32"/>
      <c r="F27" s="24" t="s">
        <v>57</v>
      </c>
      <c r="G27" s="26"/>
      <c r="H27" s="26"/>
      <c r="I27" s="26"/>
      <c r="J27" s="21"/>
      <c r="K27" s="24" t="s">
        <v>48</v>
      </c>
      <c r="L27" s="26"/>
    </row>
    <row r="28" spans="1:96">
      <c r="A28" s="29" t="s">
        <v>61</v>
      </c>
      <c r="B28" s="30"/>
      <c r="C28" s="31"/>
      <c r="D28" s="30"/>
      <c r="E28" s="32"/>
      <c r="F28" s="21"/>
      <c r="G28" s="21"/>
      <c r="H28" s="21"/>
      <c r="I28" s="21"/>
      <c r="J28" s="21"/>
      <c r="K28" s="24" t="s">
        <v>49</v>
      </c>
      <c r="L28" s="26"/>
    </row>
    <row r="29" spans="1:96">
      <c r="A29" s="29" t="s">
        <v>46</v>
      </c>
      <c r="B29" s="30"/>
      <c r="C29" s="31"/>
      <c r="D29" s="30"/>
      <c r="E29" s="32"/>
      <c r="F29" s="21"/>
      <c r="G29" s="21"/>
      <c r="H29" s="21"/>
      <c r="I29" s="21"/>
      <c r="J29" s="21"/>
      <c r="K29" s="24" t="s">
        <v>50</v>
      </c>
      <c r="L29" s="26"/>
    </row>
    <row r="30" spans="1:96">
      <c r="A30" s="29" t="s">
        <v>62</v>
      </c>
      <c r="B30" s="30"/>
      <c r="C30" s="31"/>
      <c r="D30" s="30"/>
      <c r="E30" s="32"/>
      <c r="F30" s="1"/>
    </row>
    <row r="31" spans="1:96">
      <c r="A31" s="29" t="s">
        <v>63</v>
      </c>
      <c r="B31" s="30"/>
      <c r="C31" s="31"/>
      <c r="D31" s="30"/>
      <c r="E31" s="32"/>
    </row>
    <row r="35" spans="1:7">
      <c r="A35" s="1"/>
    </row>
    <row r="41" spans="1:7">
      <c r="G41" s="1"/>
    </row>
    <row r="42" spans="1:7">
      <c r="G42" s="1"/>
    </row>
    <row r="43" spans="1:7">
      <c r="G43" s="1"/>
    </row>
    <row r="44" spans="1:7">
      <c r="G44" s="1"/>
    </row>
    <row r="45" spans="1:7">
      <c r="G45" s="1"/>
    </row>
    <row r="46" spans="1:7">
      <c r="G46" s="1"/>
    </row>
    <row r="47" spans="1:7">
      <c r="G47" s="1"/>
    </row>
    <row r="48" spans="1:7">
      <c r="G48" s="1"/>
    </row>
    <row r="49" spans="7:7">
      <c r="G49" s="1"/>
    </row>
    <row r="50" spans="7:7">
      <c r="G50" s="1"/>
    </row>
    <row r="51" spans="7:7">
      <c r="G51" s="1"/>
    </row>
    <row r="52" spans="7:7">
      <c r="G52" s="1"/>
    </row>
    <row r="53" spans="7:7">
      <c r="G53" s="1"/>
    </row>
    <row r="54" spans="7:7">
      <c r="G54" s="1"/>
    </row>
    <row r="55" spans="7:7">
      <c r="G55" s="1"/>
    </row>
    <row r="56" spans="7:7">
      <c r="G56" s="1"/>
    </row>
    <row r="57" spans="7:7">
      <c r="G57" s="1"/>
    </row>
    <row r="58" spans="7:7">
      <c r="G58" s="1"/>
    </row>
    <row r="59" spans="7:7">
      <c r="G59" s="1"/>
    </row>
    <row r="60" spans="7:7">
      <c r="G60" s="1"/>
    </row>
    <row r="61" spans="7:7">
      <c r="G61" s="1"/>
    </row>
    <row r="62" spans="7:7">
      <c r="G62" s="1"/>
    </row>
    <row r="63" spans="7:7">
      <c r="G63" s="1"/>
    </row>
    <row r="64" spans="7:7">
      <c r="G64" s="1"/>
    </row>
    <row r="65" spans="7:7">
      <c r="G65" s="1"/>
    </row>
  </sheetData>
  <printOptions gridLines="1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enableFormatConditionsCalculation="0"/>
  <dimension ref="A1:CR65"/>
  <sheetViews>
    <sheetView zoomScale="150" zoomScaleNormal="150" zoomScalePageLayoutView="150" workbookViewId="0">
      <selection activeCell="D41" sqref="D41"/>
    </sheetView>
  </sheetViews>
  <sheetFormatPr baseColWidth="10" defaultColWidth="9.6640625" defaultRowHeight="15" x14ac:dyDescent="0"/>
  <cols>
    <col min="1" max="1" width="11.1640625" style="3" customWidth="1"/>
    <col min="2" max="2" width="13.33203125" style="12" customWidth="1"/>
    <col min="3" max="3" width="9.6640625" style="13"/>
    <col min="4" max="4" width="10.6640625" style="12" customWidth="1"/>
    <col min="5" max="5" width="9.6640625" style="3"/>
    <col min="6" max="6" width="24.1640625" style="3" bestFit="1" customWidth="1"/>
    <col min="7" max="7" width="9.6640625" style="3"/>
    <col min="8" max="8" width="12.33203125" style="3" bestFit="1" customWidth="1"/>
    <col min="9" max="13" width="9.6640625" style="3"/>
    <col min="14" max="14" width="15.5" style="1" customWidth="1"/>
    <col min="15" max="18" width="9.6640625" style="2"/>
    <col min="19" max="19" width="9.6640625" style="3"/>
    <col min="20" max="20" width="15.5" style="1" customWidth="1"/>
    <col min="21" max="24" width="9.6640625" style="2"/>
    <col min="25" max="25" width="9.6640625" style="3"/>
    <col min="26" max="26" width="15.5" style="1" customWidth="1"/>
    <col min="27" max="30" width="9.6640625" style="2"/>
    <col min="31" max="31" width="9.6640625" style="3"/>
    <col min="32" max="32" width="15.5" style="1" customWidth="1"/>
    <col min="33" max="36" width="9.6640625" style="2"/>
    <col min="37" max="37" width="9.6640625" style="3"/>
    <col min="38" max="38" width="15.5" style="1" customWidth="1"/>
    <col min="39" max="42" width="9.6640625" style="2"/>
    <col min="43" max="43" width="9.6640625" style="3"/>
    <col min="44" max="44" width="15.5" style="1" customWidth="1"/>
    <col min="45" max="48" width="9.6640625" style="2"/>
    <col min="49" max="49" width="9.6640625" style="3"/>
    <col min="50" max="50" width="15.5" style="1" customWidth="1"/>
    <col min="51" max="54" width="9.6640625" style="2"/>
    <col min="55" max="55" width="9.6640625" style="3"/>
    <col min="56" max="56" width="15.5" style="1" customWidth="1"/>
    <col min="57" max="60" width="9.6640625" style="2"/>
    <col min="61" max="61" width="9.6640625" style="3"/>
    <col min="62" max="62" width="15.5" style="1" customWidth="1"/>
    <col min="63" max="66" width="9.6640625" style="2"/>
    <col min="67" max="67" width="9.6640625" style="3"/>
    <col min="68" max="68" width="15.5" style="1" customWidth="1"/>
    <col min="69" max="72" width="9.6640625" style="2"/>
    <col min="73" max="73" width="9.6640625" style="3"/>
    <col min="74" max="74" width="15.5" style="1" customWidth="1"/>
    <col min="75" max="78" width="9.6640625" style="2"/>
    <col min="79" max="79" width="9.6640625" style="3"/>
    <col min="80" max="80" width="15.5" style="1" customWidth="1"/>
    <col min="81" max="84" width="9.6640625" style="2"/>
    <col min="85" max="85" width="9.6640625" style="3"/>
    <col min="86" max="86" width="15.5" style="1" customWidth="1"/>
    <col min="87" max="90" width="9.6640625" style="2"/>
    <col min="91" max="91" width="9.6640625" style="3"/>
    <col min="92" max="92" width="15.5" style="1" customWidth="1"/>
    <col min="93" max="96" width="9.6640625" style="2"/>
    <col min="97" max="16384" width="9.6640625" style="3"/>
  </cols>
  <sheetData>
    <row r="1" spans="1:96">
      <c r="A1" s="1" t="s">
        <v>31</v>
      </c>
      <c r="B1" s="33" t="s">
        <v>81</v>
      </c>
    </row>
    <row r="3" spans="1:96">
      <c r="F3" s="19" t="s">
        <v>66</v>
      </c>
      <c r="G3" s="20"/>
      <c r="H3" s="20"/>
      <c r="I3" s="20"/>
      <c r="J3" s="20"/>
      <c r="K3" s="20"/>
      <c r="L3" s="20"/>
    </row>
    <row r="4" spans="1:96">
      <c r="A4" s="3" t="s">
        <v>30</v>
      </c>
      <c r="F4" s="3" t="s">
        <v>6</v>
      </c>
      <c r="G4" s="26">
        <v>2508</v>
      </c>
      <c r="H4" s="26">
        <v>0.36682599999999999</v>
      </c>
      <c r="I4" s="26">
        <v>0.1246437</v>
      </c>
      <c r="J4" s="26">
        <v>0</v>
      </c>
      <c r="K4" s="26">
        <v>1</v>
      </c>
      <c r="L4" s="14"/>
      <c r="N4" s="1" t="s">
        <v>11</v>
      </c>
      <c r="T4" s="1" t="s">
        <v>16</v>
      </c>
      <c r="Z4" s="1" t="s">
        <v>16</v>
      </c>
      <c r="AF4" s="1" t="s">
        <v>16</v>
      </c>
      <c r="AL4" s="1" t="s">
        <v>16</v>
      </c>
      <c r="AR4" s="1" t="s">
        <v>16</v>
      </c>
      <c r="AX4" s="1" t="s">
        <v>16</v>
      </c>
      <c r="BD4" s="1" t="s">
        <v>16</v>
      </c>
      <c r="BJ4" s="1" t="s">
        <v>16</v>
      </c>
      <c r="BP4" s="1" t="s">
        <v>16</v>
      </c>
      <c r="BV4" s="1" t="s">
        <v>16</v>
      </c>
      <c r="CB4" s="1" t="s">
        <v>16</v>
      </c>
      <c r="CH4" s="1" t="s">
        <v>16</v>
      </c>
      <c r="CN4" s="1" t="s">
        <v>16</v>
      </c>
    </row>
    <row r="5" spans="1:96">
      <c r="A5" s="3" t="s">
        <v>32</v>
      </c>
      <c r="B5" s="12" t="s">
        <v>36</v>
      </c>
      <c r="C5" s="13" t="s">
        <v>34</v>
      </c>
      <c r="D5" s="12" t="s">
        <v>79</v>
      </c>
      <c r="F5" s="17" t="s">
        <v>18</v>
      </c>
      <c r="G5" s="17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8"/>
      <c r="T5" s="1" t="s">
        <v>15</v>
      </c>
      <c r="Z5" s="1" t="s">
        <v>17</v>
      </c>
      <c r="AF5" s="1">
        <f>$A$11</f>
        <v>0</v>
      </c>
      <c r="AL5" s="1">
        <f>$A$12</f>
        <v>6.3291139999999996E-2</v>
      </c>
      <c r="AR5" s="1">
        <f>$A$13</f>
        <v>0.12658227999999999</v>
      </c>
      <c r="AX5" s="1">
        <f>$A$14</f>
        <v>0.18987341999999999</v>
      </c>
      <c r="BD5" s="1">
        <f>$A$15</f>
        <v>0.25316455999999998</v>
      </c>
      <c r="BJ5" s="1">
        <f>$A$16</f>
        <v>0.31645570000000001</v>
      </c>
      <c r="BP5" s="1">
        <f>$A$17</f>
        <v>0.37974684000000003</v>
      </c>
      <c r="BV5" s="1">
        <f>$A$18</f>
        <v>0.44303798000000005</v>
      </c>
      <c r="CB5" s="1">
        <f>$A$19</f>
        <v>0.50632912000000008</v>
      </c>
      <c r="CH5" s="1">
        <f>$A$20</f>
        <v>0.5696202600000001</v>
      </c>
      <c r="CN5" s="1">
        <f>$A$21</f>
        <v>0.63291140000000001</v>
      </c>
    </row>
    <row r="6" spans="1:96">
      <c r="A6" s="3" t="s">
        <v>37</v>
      </c>
      <c r="B6" s="12">
        <f>R19</f>
        <v>3.6560838974489994E-2</v>
      </c>
      <c r="C6" s="13">
        <f>R21</f>
        <v>0</v>
      </c>
      <c r="D6" s="12">
        <f>R24</f>
        <v>3.3465543505651209E-2</v>
      </c>
      <c r="F6" s="17"/>
      <c r="G6" s="26"/>
      <c r="H6" s="26"/>
      <c r="I6" s="26"/>
      <c r="J6" s="26"/>
      <c r="K6" s="26"/>
      <c r="L6" s="18"/>
    </row>
    <row r="7" spans="1:96">
      <c r="E7" s="3" t="s">
        <v>10</v>
      </c>
      <c r="F7" s="17" t="s">
        <v>60</v>
      </c>
      <c r="G7" s="26"/>
      <c r="H7" s="26"/>
      <c r="I7" s="26"/>
      <c r="J7" s="26"/>
      <c r="K7" s="26"/>
      <c r="L7" s="18"/>
      <c r="N7" s="4" t="s">
        <v>0</v>
      </c>
      <c r="O7" s="2" t="s">
        <v>1</v>
      </c>
      <c r="P7" s="2" t="s">
        <v>2</v>
      </c>
      <c r="Q7" s="2" t="s">
        <v>35</v>
      </c>
      <c r="R7" s="2" t="s">
        <v>14</v>
      </c>
      <c r="T7" s="4" t="s">
        <v>0</v>
      </c>
      <c r="U7" s="2" t="s">
        <v>1</v>
      </c>
      <c r="V7" s="2" t="s">
        <v>2</v>
      </c>
      <c r="W7" s="2" t="s">
        <v>35</v>
      </c>
      <c r="X7" s="2" t="s">
        <v>14</v>
      </c>
      <c r="Z7" s="4" t="s">
        <v>0</v>
      </c>
      <c r="AA7" s="2" t="s">
        <v>1</v>
      </c>
      <c r="AB7" s="2" t="s">
        <v>2</v>
      </c>
      <c r="AC7" s="2" t="s">
        <v>35</v>
      </c>
      <c r="AD7" s="2" t="s">
        <v>14</v>
      </c>
      <c r="AF7" s="4" t="s">
        <v>0</v>
      </c>
      <c r="AG7" s="2" t="s">
        <v>1</v>
      </c>
      <c r="AH7" s="2" t="s">
        <v>2</v>
      </c>
      <c r="AI7" s="2" t="s">
        <v>35</v>
      </c>
      <c r="AJ7" s="2" t="s">
        <v>14</v>
      </c>
      <c r="AL7" s="4" t="s">
        <v>0</v>
      </c>
      <c r="AM7" s="2" t="s">
        <v>1</v>
      </c>
      <c r="AN7" s="2" t="s">
        <v>2</v>
      </c>
      <c r="AO7" s="2" t="s">
        <v>35</v>
      </c>
      <c r="AP7" s="2" t="s">
        <v>14</v>
      </c>
      <c r="AR7" s="4" t="s">
        <v>0</v>
      </c>
      <c r="AS7" s="2" t="s">
        <v>1</v>
      </c>
      <c r="AT7" s="2" t="s">
        <v>2</v>
      </c>
      <c r="AU7" s="2" t="s">
        <v>35</v>
      </c>
      <c r="AV7" s="2" t="s">
        <v>14</v>
      </c>
      <c r="AX7" s="4" t="s">
        <v>0</v>
      </c>
      <c r="AY7" s="2" t="s">
        <v>1</v>
      </c>
      <c r="AZ7" s="2" t="s">
        <v>2</v>
      </c>
      <c r="BA7" s="2" t="s">
        <v>35</v>
      </c>
      <c r="BB7" s="2" t="s">
        <v>14</v>
      </c>
      <c r="BD7" s="4" t="s">
        <v>0</v>
      </c>
      <c r="BE7" s="2" t="s">
        <v>1</v>
      </c>
      <c r="BF7" s="2" t="s">
        <v>2</v>
      </c>
      <c r="BG7" s="2" t="s">
        <v>35</v>
      </c>
      <c r="BH7" s="2" t="s">
        <v>14</v>
      </c>
      <c r="BJ7" s="4" t="s">
        <v>0</v>
      </c>
      <c r="BK7" s="2" t="s">
        <v>1</v>
      </c>
      <c r="BL7" s="2" t="s">
        <v>2</v>
      </c>
      <c r="BM7" s="2" t="s">
        <v>35</v>
      </c>
      <c r="BN7" s="2" t="s">
        <v>14</v>
      </c>
      <c r="BP7" s="4" t="s">
        <v>0</v>
      </c>
      <c r="BQ7" s="2" t="s">
        <v>1</v>
      </c>
      <c r="BR7" s="2" t="s">
        <v>2</v>
      </c>
      <c r="BS7" s="2" t="s">
        <v>35</v>
      </c>
      <c r="BT7" s="2" t="s">
        <v>14</v>
      </c>
      <c r="BV7" s="4" t="s">
        <v>0</v>
      </c>
      <c r="BW7" s="2" t="s">
        <v>1</v>
      </c>
      <c r="BX7" s="2" t="s">
        <v>2</v>
      </c>
      <c r="BY7" s="2" t="s">
        <v>35</v>
      </c>
      <c r="BZ7" s="2" t="s">
        <v>14</v>
      </c>
      <c r="CB7" s="4" t="s">
        <v>0</v>
      </c>
      <c r="CC7" s="2" t="s">
        <v>1</v>
      </c>
      <c r="CD7" s="2" t="s">
        <v>2</v>
      </c>
      <c r="CE7" s="2" t="s">
        <v>35</v>
      </c>
      <c r="CF7" s="2" t="s">
        <v>14</v>
      </c>
      <c r="CH7" s="4" t="s">
        <v>0</v>
      </c>
      <c r="CI7" s="2" t="s">
        <v>1</v>
      </c>
      <c r="CJ7" s="2" t="s">
        <v>2</v>
      </c>
      <c r="CK7" s="2" t="s">
        <v>35</v>
      </c>
      <c r="CL7" s="2" t="s">
        <v>14</v>
      </c>
      <c r="CN7" s="4" t="s">
        <v>0</v>
      </c>
      <c r="CO7" s="2" t="s">
        <v>1</v>
      </c>
      <c r="CP7" s="2" t="s">
        <v>2</v>
      </c>
      <c r="CQ7" s="2" t="s">
        <v>35</v>
      </c>
      <c r="CR7" s="2" t="s">
        <v>14</v>
      </c>
    </row>
    <row r="8" spans="1:96">
      <c r="A8" s="3" t="s">
        <v>41</v>
      </c>
      <c r="B8" s="12">
        <f>X19</f>
        <v>0.19233520061959</v>
      </c>
      <c r="C8" s="13">
        <f>X21</f>
        <v>0</v>
      </c>
      <c r="D8" s="12">
        <f>X24</f>
        <v>0.17605181403233458</v>
      </c>
      <c r="E8" s="25">
        <f>D8-D6</f>
        <v>0.14258627052668338</v>
      </c>
      <c r="F8" s="17" t="s">
        <v>74</v>
      </c>
      <c r="G8" s="26">
        <v>2489</v>
      </c>
      <c r="H8" s="26">
        <v>4.5464699999999997E-2</v>
      </c>
      <c r="I8" s="26">
        <v>0.66064900000000004</v>
      </c>
      <c r="J8" s="26">
        <v>0</v>
      </c>
      <c r="K8" s="26">
        <v>0.63291140000000001</v>
      </c>
      <c r="L8" s="18"/>
      <c r="N8" s="4"/>
      <c r="T8" s="4"/>
      <c r="Z8" s="4"/>
      <c r="AF8" s="4"/>
      <c r="AL8" s="4"/>
      <c r="AR8" s="4"/>
      <c r="AX8" s="4"/>
      <c r="BD8" s="4"/>
      <c r="BJ8" s="4"/>
      <c r="BP8" s="4"/>
      <c r="BV8" s="4"/>
      <c r="CB8" s="4"/>
      <c r="CH8" s="4"/>
      <c r="CN8" s="4"/>
    </row>
    <row r="9" spans="1:96">
      <c r="A9" s="3" t="s">
        <v>42</v>
      </c>
      <c r="B9" s="12">
        <f>AD19</f>
        <v>-0.11921352267060999</v>
      </c>
      <c r="C9" s="13">
        <f>AD21</f>
        <v>0</v>
      </c>
      <c r="D9" s="12">
        <f>AD24</f>
        <v>-0.10912072702103215</v>
      </c>
      <c r="E9" s="12">
        <f>D9-D6</f>
        <v>-0.14258627052668335</v>
      </c>
      <c r="F9" s="17" t="s">
        <v>68</v>
      </c>
      <c r="G9" s="26">
        <v>2489</v>
      </c>
      <c r="H9" s="26">
        <v>4.8182999999999997E-2</v>
      </c>
      <c r="I9" s="26">
        <v>7.4423100000000006E-2</v>
      </c>
      <c r="J9" s="26">
        <v>0</v>
      </c>
      <c r="K9" s="26">
        <v>0.47252749999999999</v>
      </c>
      <c r="L9" s="18"/>
      <c r="N9" s="5" t="s">
        <v>3</v>
      </c>
      <c r="O9" s="8">
        <f>B_cons</f>
        <v>2.16902E-2</v>
      </c>
      <c r="P9" s="8">
        <f>1</f>
        <v>1</v>
      </c>
      <c r="Q9" s="8"/>
      <c r="R9" s="2">
        <f t="shared" ref="R9:R16" si="0">O9*(P9+Q9)</f>
        <v>2.16902E-2</v>
      </c>
      <c r="T9" s="5" t="s">
        <v>3</v>
      </c>
      <c r="U9" s="8">
        <f>B_cons</f>
        <v>2.16902E-2</v>
      </c>
      <c r="V9" s="8">
        <f>1</f>
        <v>1</v>
      </c>
      <c r="W9" s="8"/>
      <c r="X9" s="2">
        <f t="shared" ref="X9:X16" si="1">U9*(V9+W9)</f>
        <v>2.16902E-2</v>
      </c>
      <c r="Z9" s="5" t="s">
        <v>3</v>
      </c>
      <c r="AA9" s="8">
        <f>B_cons</f>
        <v>2.16902E-2</v>
      </c>
      <c r="AB9" s="8">
        <f>1</f>
        <v>1</v>
      </c>
      <c r="AC9" s="8"/>
      <c r="AD9" s="2">
        <f t="shared" ref="AD9:AD16" si="2">AA9*(AB9+AC9)</f>
        <v>2.16902E-2</v>
      </c>
      <c r="AF9" s="5" t="s">
        <v>3</v>
      </c>
      <c r="AG9" s="8">
        <f>B_cons</f>
        <v>2.16902E-2</v>
      </c>
      <c r="AH9" s="8">
        <f>1</f>
        <v>1</v>
      </c>
      <c r="AI9" s="8"/>
      <c r="AJ9" s="2">
        <f t="shared" ref="AJ9:AJ16" si="3">AG9*(AH9+AI9)</f>
        <v>2.16902E-2</v>
      </c>
      <c r="AL9" s="5" t="s">
        <v>3</v>
      </c>
      <c r="AM9" s="8">
        <f>B_cons</f>
        <v>2.16902E-2</v>
      </c>
      <c r="AN9" s="8">
        <f>1</f>
        <v>1</v>
      </c>
      <c r="AO9" s="8"/>
      <c r="AP9" s="2">
        <f t="shared" ref="AP9:AP16" si="4">AM9*(AN9+AO9)</f>
        <v>2.16902E-2</v>
      </c>
      <c r="AR9" s="5" t="s">
        <v>3</v>
      </c>
      <c r="AS9" s="8">
        <f>B_cons</f>
        <v>2.16902E-2</v>
      </c>
      <c r="AT9" s="8">
        <f>1</f>
        <v>1</v>
      </c>
      <c r="AU9" s="8"/>
      <c r="AV9" s="2">
        <f t="shared" ref="AV9:AV16" si="5">AS9*(AT9+AU9)</f>
        <v>2.16902E-2</v>
      </c>
      <c r="AX9" s="5" t="s">
        <v>3</v>
      </c>
      <c r="AY9" s="8">
        <f>B_cons</f>
        <v>2.16902E-2</v>
      </c>
      <c r="AZ9" s="8">
        <f>1</f>
        <v>1</v>
      </c>
      <c r="BA9" s="8"/>
      <c r="BB9" s="2">
        <f t="shared" ref="BB9:BB16" si="6">AY9*(AZ9+BA9)</f>
        <v>2.16902E-2</v>
      </c>
      <c r="BD9" s="5" t="s">
        <v>3</v>
      </c>
      <c r="BE9" s="8">
        <f>B_cons</f>
        <v>2.16902E-2</v>
      </c>
      <c r="BF9" s="8">
        <f>1</f>
        <v>1</v>
      </c>
      <c r="BG9" s="8"/>
      <c r="BH9" s="2">
        <f t="shared" ref="BH9:BH16" si="7">BE9*(BF9+BG9)</f>
        <v>2.16902E-2</v>
      </c>
      <c r="BJ9" s="5" t="s">
        <v>3</v>
      </c>
      <c r="BK9" s="8">
        <f>B_cons</f>
        <v>2.16902E-2</v>
      </c>
      <c r="BL9" s="8">
        <f>1</f>
        <v>1</v>
      </c>
      <c r="BM9" s="8"/>
      <c r="BN9" s="2">
        <f t="shared" ref="BN9:BN16" si="8">BK9*(BL9+BM9)</f>
        <v>2.16902E-2</v>
      </c>
      <c r="BP9" s="5" t="s">
        <v>3</v>
      </c>
      <c r="BQ9" s="8">
        <f>B_cons</f>
        <v>2.16902E-2</v>
      </c>
      <c r="BR9" s="8">
        <f>1</f>
        <v>1</v>
      </c>
      <c r="BS9" s="8"/>
      <c r="BT9" s="2">
        <f t="shared" ref="BT9:BT16" si="9">BQ9*(BR9+BS9)</f>
        <v>2.16902E-2</v>
      </c>
      <c r="BV9" s="5" t="s">
        <v>3</v>
      </c>
      <c r="BW9" s="8">
        <f>B_cons</f>
        <v>2.16902E-2</v>
      </c>
      <c r="BX9" s="8">
        <f>1</f>
        <v>1</v>
      </c>
      <c r="BY9" s="8"/>
      <c r="BZ9" s="2">
        <f t="shared" ref="BZ9:BZ16" si="10">BW9*(BX9+BY9)</f>
        <v>2.16902E-2</v>
      </c>
      <c r="CB9" s="5" t="s">
        <v>3</v>
      </c>
      <c r="CC9" s="8">
        <f>B_cons</f>
        <v>2.16902E-2</v>
      </c>
      <c r="CD9" s="8">
        <f>1</f>
        <v>1</v>
      </c>
      <c r="CE9" s="8"/>
      <c r="CF9" s="2">
        <f t="shared" ref="CF9:CF16" si="11">CC9*(CD9+CE9)</f>
        <v>2.16902E-2</v>
      </c>
      <c r="CH9" s="5" t="s">
        <v>3</v>
      </c>
      <c r="CI9" s="8">
        <f>B_cons</f>
        <v>2.16902E-2</v>
      </c>
      <c r="CJ9" s="8">
        <f>1</f>
        <v>1</v>
      </c>
      <c r="CK9" s="8"/>
      <c r="CL9" s="2">
        <f t="shared" ref="CL9:CL16" si="12">CI9*(CJ9+CK9)</f>
        <v>2.16902E-2</v>
      </c>
      <c r="CN9" s="5" t="s">
        <v>3</v>
      </c>
      <c r="CO9" s="8">
        <f>B_cons</f>
        <v>2.16902E-2</v>
      </c>
      <c r="CP9" s="8">
        <f>1</f>
        <v>1</v>
      </c>
      <c r="CQ9" s="8"/>
      <c r="CR9" s="2">
        <f t="shared" ref="CR9:CR16" si="13">CO9*(CP9+CQ9)</f>
        <v>2.16902E-2</v>
      </c>
    </row>
    <row r="10" spans="1:96">
      <c r="F10" s="17" t="s">
        <v>69</v>
      </c>
      <c r="G10" s="27">
        <v>2489</v>
      </c>
      <c r="H10" s="28">
        <v>3.6962599999999998E-2</v>
      </c>
      <c r="I10" s="18">
        <v>0.12507740000000001</v>
      </c>
      <c r="J10" s="18">
        <v>0</v>
      </c>
      <c r="K10" s="18">
        <v>1</v>
      </c>
      <c r="L10" s="18"/>
      <c r="N10" s="6" t="s">
        <v>4</v>
      </c>
      <c r="O10" s="8">
        <f>B_L1.logitstories</f>
        <v>0</v>
      </c>
      <c r="P10" s="8">
        <f>mean_L1.logitstories</f>
        <v>0</v>
      </c>
      <c r="Q10" s="8"/>
      <c r="R10" s="2">
        <f t="shared" si="0"/>
        <v>0</v>
      </c>
      <c r="T10" s="6" t="s">
        <v>4</v>
      </c>
      <c r="U10" s="8">
        <f>B_L1.logitstories</f>
        <v>0</v>
      </c>
      <c r="V10" s="8">
        <f>mean_L1.logitstories</f>
        <v>0</v>
      </c>
      <c r="W10" s="8"/>
      <c r="X10" s="2">
        <f t="shared" si="1"/>
        <v>0</v>
      </c>
      <c r="Z10" s="6" t="s">
        <v>4</v>
      </c>
      <c r="AA10" s="8">
        <f>B_L1.logitstories</f>
        <v>0</v>
      </c>
      <c r="AB10" s="8">
        <f>mean_L1.logitstories</f>
        <v>0</v>
      </c>
      <c r="AC10" s="8"/>
      <c r="AD10" s="2">
        <f t="shared" si="2"/>
        <v>0</v>
      </c>
      <c r="AF10" s="6" t="s">
        <v>4</v>
      </c>
      <c r="AG10" s="8">
        <f>B_L1.logitstories</f>
        <v>0</v>
      </c>
      <c r="AH10" s="8">
        <f>mean_L1.logitstories</f>
        <v>0</v>
      </c>
      <c r="AI10" s="8"/>
      <c r="AJ10" s="2">
        <f t="shared" si="3"/>
        <v>0</v>
      </c>
      <c r="AL10" s="6" t="s">
        <v>4</v>
      </c>
      <c r="AM10" s="8">
        <f>B_L1.logitstories</f>
        <v>0</v>
      </c>
      <c r="AN10" s="8">
        <f>mean_L1.logitstories</f>
        <v>0</v>
      </c>
      <c r="AO10" s="8"/>
      <c r="AP10" s="2">
        <f t="shared" si="4"/>
        <v>0</v>
      </c>
      <c r="AR10" s="6" t="s">
        <v>4</v>
      </c>
      <c r="AS10" s="8">
        <f>B_L1.logitstories</f>
        <v>0</v>
      </c>
      <c r="AT10" s="8">
        <f>mean_L1.logitstories</f>
        <v>0</v>
      </c>
      <c r="AU10" s="8"/>
      <c r="AV10" s="2">
        <f t="shared" si="5"/>
        <v>0</v>
      </c>
      <c r="AX10" s="6" t="s">
        <v>4</v>
      </c>
      <c r="AY10" s="8">
        <f>B_L1.logitstories</f>
        <v>0</v>
      </c>
      <c r="AZ10" s="8">
        <f>mean_L1.logitstories</f>
        <v>0</v>
      </c>
      <c r="BA10" s="8"/>
      <c r="BB10" s="2">
        <f t="shared" si="6"/>
        <v>0</v>
      </c>
      <c r="BD10" s="6" t="s">
        <v>4</v>
      </c>
      <c r="BE10" s="8">
        <f>B_L1.logitstories</f>
        <v>0</v>
      </c>
      <c r="BF10" s="8">
        <f>mean_L1.logitstories</f>
        <v>0</v>
      </c>
      <c r="BG10" s="8"/>
      <c r="BH10" s="2">
        <f t="shared" si="7"/>
        <v>0</v>
      </c>
      <c r="BJ10" s="6" t="s">
        <v>4</v>
      </c>
      <c r="BK10" s="8">
        <f>B_L1.logitstories</f>
        <v>0</v>
      </c>
      <c r="BL10" s="8">
        <f>mean_L1.logitstories</f>
        <v>0</v>
      </c>
      <c r="BM10" s="8"/>
      <c r="BN10" s="2">
        <f t="shared" si="8"/>
        <v>0</v>
      </c>
      <c r="BP10" s="6" t="s">
        <v>4</v>
      </c>
      <c r="BQ10" s="8">
        <f>B_L1.logitstories</f>
        <v>0</v>
      </c>
      <c r="BR10" s="8">
        <f>mean_L1.logitstories</f>
        <v>0</v>
      </c>
      <c r="BS10" s="8"/>
      <c r="BT10" s="2">
        <f t="shared" si="9"/>
        <v>0</v>
      </c>
      <c r="BV10" s="6" t="s">
        <v>4</v>
      </c>
      <c r="BW10" s="8">
        <f>B_L1.logitstories</f>
        <v>0</v>
      </c>
      <c r="BX10" s="8">
        <f>mean_L1.logitstories</f>
        <v>0</v>
      </c>
      <c r="BY10" s="8"/>
      <c r="BZ10" s="2">
        <f t="shared" si="10"/>
        <v>0</v>
      </c>
      <c r="CB10" s="6" t="s">
        <v>4</v>
      </c>
      <c r="CC10" s="8">
        <f>B_L1.logitstories</f>
        <v>0</v>
      </c>
      <c r="CD10" s="8">
        <f>mean_L1.logitstories</f>
        <v>0</v>
      </c>
      <c r="CE10" s="8"/>
      <c r="CF10" s="2">
        <f t="shared" si="11"/>
        <v>0</v>
      </c>
      <c r="CH10" s="6" t="s">
        <v>4</v>
      </c>
      <c r="CI10" s="8">
        <f>B_L1.logitstories</f>
        <v>0</v>
      </c>
      <c r="CJ10" s="8">
        <f>mean_L1.logitstories</f>
        <v>0</v>
      </c>
      <c r="CK10" s="8"/>
      <c r="CL10" s="2">
        <f t="shared" si="12"/>
        <v>0</v>
      </c>
      <c r="CN10" s="6" t="s">
        <v>4</v>
      </c>
      <c r="CO10" s="8">
        <f>B_L1.logitstories</f>
        <v>0</v>
      </c>
      <c r="CP10" s="8">
        <f>mean_L1.logitstories</f>
        <v>0</v>
      </c>
      <c r="CQ10" s="8"/>
      <c r="CR10" s="2">
        <f t="shared" si="13"/>
        <v>0</v>
      </c>
    </row>
    <row r="11" spans="1:96">
      <c r="A11" s="3">
        <f>min_entropy</f>
        <v>0</v>
      </c>
      <c r="B11" s="12">
        <f>AJ19</f>
        <v>2.5840721907959999E-2</v>
      </c>
      <c r="C11" s="13">
        <f>AJ21</f>
        <v>0</v>
      </c>
      <c r="D11" s="12">
        <f>AJ24</f>
        <v>2.3653007630149245E-2</v>
      </c>
      <c r="F11" s="17" t="s">
        <v>70</v>
      </c>
      <c r="G11" s="26">
        <v>2489</v>
      </c>
      <c r="H11" s="26">
        <v>5.2631600000000001E-2</v>
      </c>
      <c r="I11" s="26">
        <v>5.7767199999999998E-2</v>
      </c>
      <c r="J11" s="26">
        <v>0</v>
      </c>
      <c r="K11" s="26">
        <v>0.76</v>
      </c>
      <c r="L11" s="18"/>
      <c r="N11" s="6" t="s">
        <v>38</v>
      </c>
      <c r="O11" s="8">
        <f>B_agenda_entropy</f>
        <v>0</v>
      </c>
      <c r="P11" s="8">
        <f>mean_agenda_entropy</f>
        <v>0</v>
      </c>
      <c r="Q11" s="8"/>
      <c r="R11" s="2">
        <f t="shared" si="0"/>
        <v>0</v>
      </c>
      <c r="T11" s="6" t="s">
        <v>38</v>
      </c>
      <c r="U11" s="8">
        <f>B_agenda_entropy</f>
        <v>0</v>
      </c>
      <c r="V11" s="8">
        <f>mean_agenda_entropy</f>
        <v>0</v>
      </c>
      <c r="W11" s="8"/>
      <c r="X11" s="2">
        <f t="shared" si="1"/>
        <v>0</v>
      </c>
      <c r="Z11" s="6" t="s">
        <v>38</v>
      </c>
      <c r="AA11" s="8">
        <f>B_agenda_entropy</f>
        <v>0</v>
      </c>
      <c r="AB11" s="8">
        <f>mean_agenda_entropy</f>
        <v>0</v>
      </c>
      <c r="AC11" s="8"/>
      <c r="AD11" s="2">
        <f t="shared" si="2"/>
        <v>0</v>
      </c>
      <c r="AF11" s="6" t="s">
        <v>38</v>
      </c>
      <c r="AG11" s="8">
        <f>B_agenda_entropy</f>
        <v>0</v>
      </c>
      <c r="AH11" s="8">
        <f>mean_agenda_entropy</f>
        <v>0</v>
      </c>
      <c r="AI11" s="8"/>
      <c r="AJ11" s="2">
        <f t="shared" si="3"/>
        <v>0</v>
      </c>
      <c r="AL11" s="6" t="s">
        <v>38</v>
      </c>
      <c r="AM11" s="8">
        <f>B_agenda_entropy</f>
        <v>0</v>
      </c>
      <c r="AN11" s="8">
        <f>mean_agenda_entropy</f>
        <v>0</v>
      </c>
      <c r="AO11" s="8"/>
      <c r="AP11" s="2">
        <f t="shared" si="4"/>
        <v>0</v>
      </c>
      <c r="AR11" s="6" t="s">
        <v>38</v>
      </c>
      <c r="AS11" s="8">
        <f>B_agenda_entropy</f>
        <v>0</v>
      </c>
      <c r="AT11" s="8">
        <f>mean_agenda_entropy</f>
        <v>0</v>
      </c>
      <c r="AU11" s="8"/>
      <c r="AV11" s="2">
        <f t="shared" si="5"/>
        <v>0</v>
      </c>
      <c r="AX11" s="6" t="s">
        <v>38</v>
      </c>
      <c r="AY11" s="8">
        <f>B_agenda_entropy</f>
        <v>0</v>
      </c>
      <c r="AZ11" s="8">
        <f>mean_agenda_entropy</f>
        <v>0</v>
      </c>
      <c r="BA11" s="8"/>
      <c r="BB11" s="2">
        <f t="shared" si="6"/>
        <v>0</v>
      </c>
      <c r="BD11" s="6" t="s">
        <v>38</v>
      </c>
      <c r="BE11" s="8">
        <f>B_agenda_entropy</f>
        <v>0</v>
      </c>
      <c r="BF11" s="8">
        <f>mean_agenda_entropy</f>
        <v>0</v>
      </c>
      <c r="BG11" s="8"/>
      <c r="BH11" s="2">
        <f t="shared" si="7"/>
        <v>0</v>
      </c>
      <c r="BJ11" s="6" t="s">
        <v>38</v>
      </c>
      <c r="BK11" s="8">
        <f>B_agenda_entropy</f>
        <v>0</v>
      </c>
      <c r="BL11" s="8">
        <f>mean_agenda_entropy</f>
        <v>0</v>
      </c>
      <c r="BM11" s="8"/>
      <c r="BN11" s="2">
        <f t="shared" si="8"/>
        <v>0</v>
      </c>
      <c r="BP11" s="6" t="s">
        <v>38</v>
      </c>
      <c r="BQ11" s="8">
        <f>B_agenda_entropy</f>
        <v>0</v>
      </c>
      <c r="BR11" s="8">
        <f>mean_agenda_entropy</f>
        <v>0</v>
      </c>
      <c r="BS11" s="8"/>
      <c r="BT11" s="2">
        <f t="shared" si="9"/>
        <v>0</v>
      </c>
      <c r="BV11" s="6" t="s">
        <v>38</v>
      </c>
      <c r="BW11" s="8">
        <f>B_agenda_entropy</f>
        <v>0</v>
      </c>
      <c r="BX11" s="8">
        <f>mean_agenda_entropy</f>
        <v>0</v>
      </c>
      <c r="BY11" s="8"/>
      <c r="BZ11" s="2">
        <f t="shared" si="10"/>
        <v>0</v>
      </c>
      <c r="CB11" s="6" t="s">
        <v>38</v>
      </c>
      <c r="CC11" s="8">
        <f>B_agenda_entropy</f>
        <v>0</v>
      </c>
      <c r="CD11" s="8">
        <f>mean_agenda_entropy</f>
        <v>0</v>
      </c>
      <c r="CE11" s="8"/>
      <c r="CF11" s="2">
        <f t="shared" si="11"/>
        <v>0</v>
      </c>
      <c r="CH11" s="6" t="s">
        <v>38</v>
      </c>
      <c r="CI11" s="8">
        <f>B_agenda_entropy</f>
        <v>0</v>
      </c>
      <c r="CJ11" s="8">
        <f>mean_agenda_entropy</f>
        <v>0</v>
      </c>
      <c r="CK11" s="8"/>
      <c r="CL11" s="2">
        <f t="shared" si="12"/>
        <v>0</v>
      </c>
      <c r="CN11" s="6" t="s">
        <v>38</v>
      </c>
      <c r="CO11" s="8">
        <f>B_agenda_entropy</f>
        <v>0</v>
      </c>
      <c r="CP11" s="8">
        <f>mean_agenda_entropy</f>
        <v>0</v>
      </c>
      <c r="CQ11" s="8"/>
      <c r="CR11" s="2">
        <f t="shared" si="13"/>
        <v>0</v>
      </c>
    </row>
    <row r="12" spans="1:96">
      <c r="A12" s="3">
        <f>A11+((A$21-A$11)/10)</f>
        <v>6.3291139999999996E-2</v>
      </c>
      <c r="B12" s="12">
        <f>AP19</f>
        <v>4.0764133479445998E-2</v>
      </c>
      <c r="C12" s="13">
        <f>AP21</f>
        <v>0</v>
      </c>
      <c r="D12" s="12">
        <f>AP24</f>
        <v>3.7312980792875886E-2</v>
      </c>
      <c r="F12" s="17" t="s">
        <v>9</v>
      </c>
      <c r="G12" s="17"/>
      <c r="H12" s="18"/>
      <c r="I12" s="18"/>
      <c r="J12" s="18"/>
      <c r="K12" s="18"/>
      <c r="L12" s="18"/>
      <c r="N12" s="6" t="s">
        <v>5</v>
      </c>
      <c r="O12" s="8">
        <f>B_entropy</f>
        <v>0.2357899</v>
      </c>
      <c r="P12" s="8">
        <f>mean_entropy</f>
        <v>4.5464699999999997E-2</v>
      </c>
      <c r="Q12" s="8"/>
      <c r="R12" s="2">
        <f t="shared" si="0"/>
        <v>1.072011706653E-2</v>
      </c>
      <c r="T12" s="6" t="s">
        <v>5</v>
      </c>
      <c r="U12" s="8">
        <f>B_entropy</f>
        <v>0.2357899</v>
      </c>
      <c r="V12" s="8">
        <f>mean_entropy</f>
        <v>4.5464699999999997E-2</v>
      </c>
      <c r="W12" s="8">
        <f>sd_entropy</f>
        <v>0.66064900000000004</v>
      </c>
      <c r="X12" s="2">
        <f t="shared" si="1"/>
        <v>0.16649447871163001</v>
      </c>
      <c r="Z12" s="6" t="s">
        <v>5</v>
      </c>
      <c r="AA12" s="8">
        <f>B_entropy</f>
        <v>0.2357899</v>
      </c>
      <c r="AB12" s="8">
        <f>mean_entropy</f>
        <v>4.5464699999999997E-2</v>
      </c>
      <c r="AC12" s="8">
        <f>-sd_entropy</f>
        <v>-0.66064900000000004</v>
      </c>
      <c r="AD12" s="2">
        <f t="shared" si="2"/>
        <v>-0.14505424457857</v>
      </c>
      <c r="AF12" s="6" t="s">
        <v>5</v>
      </c>
      <c r="AG12" s="8">
        <f>B_entropy</f>
        <v>0.2357899</v>
      </c>
      <c r="AH12" s="11">
        <f>$A$11</f>
        <v>0</v>
      </c>
      <c r="AI12" s="8"/>
      <c r="AJ12" s="2">
        <f t="shared" si="3"/>
        <v>0</v>
      </c>
      <c r="AL12" s="6" t="s">
        <v>5</v>
      </c>
      <c r="AM12" s="8">
        <f>B_entropy</f>
        <v>0.2357899</v>
      </c>
      <c r="AN12" s="11">
        <f>$A$12</f>
        <v>6.3291139999999996E-2</v>
      </c>
      <c r="AO12" s="8"/>
      <c r="AP12" s="2">
        <f t="shared" si="4"/>
        <v>1.4923411571485998E-2</v>
      </c>
      <c r="AR12" s="6" t="s">
        <v>5</v>
      </c>
      <c r="AS12" s="8">
        <f>B_entropy</f>
        <v>0.2357899</v>
      </c>
      <c r="AT12" s="11">
        <f>$A$13</f>
        <v>0.12658227999999999</v>
      </c>
      <c r="AU12" s="8"/>
      <c r="AV12" s="2">
        <f t="shared" si="5"/>
        <v>2.9846823142971997E-2</v>
      </c>
      <c r="AX12" s="6" t="s">
        <v>5</v>
      </c>
      <c r="AY12" s="8">
        <f>B_entropy</f>
        <v>0.2357899</v>
      </c>
      <c r="AZ12" s="11">
        <f>$A$14</f>
        <v>0.18987341999999999</v>
      </c>
      <c r="BA12" s="8"/>
      <c r="BB12" s="2">
        <f t="shared" si="6"/>
        <v>4.4770234714457999E-2</v>
      </c>
      <c r="BD12" s="6" t="s">
        <v>5</v>
      </c>
      <c r="BE12" s="8">
        <f>B_entropy</f>
        <v>0.2357899</v>
      </c>
      <c r="BF12" s="11">
        <f>$A$15</f>
        <v>0.25316455999999998</v>
      </c>
      <c r="BG12" s="8"/>
      <c r="BH12" s="2">
        <f t="shared" si="7"/>
        <v>5.9693646285943994E-2</v>
      </c>
      <c r="BJ12" s="6" t="s">
        <v>5</v>
      </c>
      <c r="BK12" s="8">
        <f>B_entropy</f>
        <v>0.2357899</v>
      </c>
      <c r="BL12" s="11">
        <f>$A$16</f>
        <v>0.31645570000000001</v>
      </c>
      <c r="BM12" s="8"/>
      <c r="BN12" s="2">
        <f t="shared" si="8"/>
        <v>7.4617057857430003E-2</v>
      </c>
      <c r="BP12" s="6" t="s">
        <v>5</v>
      </c>
      <c r="BQ12" s="8">
        <f>B_entropy</f>
        <v>0.2357899</v>
      </c>
      <c r="BR12" s="11">
        <f>$A$17</f>
        <v>0.37974684000000003</v>
      </c>
      <c r="BS12" s="8"/>
      <c r="BT12" s="2">
        <f t="shared" si="9"/>
        <v>8.9540469428916011E-2</v>
      </c>
      <c r="BV12" s="6" t="s">
        <v>5</v>
      </c>
      <c r="BW12" s="8">
        <f>B_entropy</f>
        <v>0.2357899</v>
      </c>
      <c r="BX12" s="11">
        <f>$A$18</f>
        <v>0.44303798000000005</v>
      </c>
      <c r="BY12" s="8"/>
      <c r="BZ12" s="2">
        <f t="shared" si="10"/>
        <v>0.10446388100040201</v>
      </c>
      <c r="CB12" s="6" t="s">
        <v>5</v>
      </c>
      <c r="CC12" s="8">
        <f>B_entropy</f>
        <v>0.2357899</v>
      </c>
      <c r="CD12" s="11">
        <f>$A$19</f>
        <v>0.50632912000000008</v>
      </c>
      <c r="CE12" s="8"/>
      <c r="CF12" s="2">
        <f t="shared" si="11"/>
        <v>0.11938729257188802</v>
      </c>
      <c r="CH12" s="6" t="s">
        <v>5</v>
      </c>
      <c r="CI12" s="8">
        <f>B_entropy</f>
        <v>0.2357899</v>
      </c>
      <c r="CJ12" s="11">
        <f>$A$20</f>
        <v>0.5696202600000001</v>
      </c>
      <c r="CK12" s="8"/>
      <c r="CL12" s="2">
        <f t="shared" si="12"/>
        <v>0.13431070414337401</v>
      </c>
      <c r="CN12" s="6" t="s">
        <v>5</v>
      </c>
      <c r="CO12" s="8">
        <f>B_entropy</f>
        <v>0.2357899</v>
      </c>
      <c r="CP12" s="11">
        <f>$A$21</f>
        <v>0.63291140000000001</v>
      </c>
      <c r="CQ12" s="8"/>
      <c r="CR12" s="2">
        <f t="shared" si="13"/>
        <v>0.14923411571486001</v>
      </c>
    </row>
    <row r="13" spans="1:96">
      <c r="A13" s="3">
        <f t="shared" ref="A13:A20" si="14">A12+((A$21-A$11)/10)</f>
        <v>0.12658227999999999</v>
      </c>
      <c r="B13" s="12">
        <f>AV19</f>
        <v>5.5687545050931993E-2</v>
      </c>
      <c r="C13" s="13">
        <f>AV21</f>
        <v>0</v>
      </c>
      <c r="D13" s="12">
        <f>AV24</f>
        <v>5.0972953955602515E-2</v>
      </c>
      <c r="F13" s="10"/>
      <c r="G13" s="10"/>
      <c r="H13" s="8"/>
      <c r="I13" s="8"/>
      <c r="J13" s="8"/>
      <c r="K13" s="8"/>
      <c r="L13" s="8"/>
      <c r="N13" s="6" t="s">
        <v>6</v>
      </c>
      <c r="O13" s="8">
        <f>B_mippct</f>
        <v>-0.1009736</v>
      </c>
      <c r="P13" s="8">
        <f>mean_mippct</f>
        <v>4.8182999999999997E-2</v>
      </c>
      <c r="Q13" s="8"/>
      <c r="R13" s="2">
        <f t="shared" si="0"/>
        <v>-4.8652109687999994E-3</v>
      </c>
      <c r="T13" s="6" t="s">
        <v>6</v>
      </c>
      <c r="U13" s="8">
        <f>B_mippct</f>
        <v>-0.1009736</v>
      </c>
      <c r="V13" s="8">
        <f>mean_mippct</f>
        <v>4.8182999999999997E-2</v>
      </c>
      <c r="W13" s="8"/>
      <c r="X13" s="2">
        <f t="shared" si="1"/>
        <v>-4.8652109687999994E-3</v>
      </c>
      <c r="Z13" s="6" t="s">
        <v>6</v>
      </c>
      <c r="AA13" s="8">
        <f>B_mippct</f>
        <v>-0.1009736</v>
      </c>
      <c r="AB13" s="8">
        <f>mean_mippct</f>
        <v>4.8182999999999997E-2</v>
      </c>
      <c r="AC13" s="8"/>
      <c r="AD13" s="2">
        <f t="shared" si="2"/>
        <v>-4.8652109687999994E-3</v>
      </c>
      <c r="AF13" s="6" t="s">
        <v>6</v>
      </c>
      <c r="AG13" s="8">
        <f>B_mippct</f>
        <v>-0.1009736</v>
      </c>
      <c r="AH13" s="8">
        <f>mean_mippct</f>
        <v>4.8182999999999997E-2</v>
      </c>
      <c r="AI13" s="8"/>
      <c r="AJ13" s="2">
        <f t="shared" si="3"/>
        <v>-4.8652109687999994E-3</v>
      </c>
      <c r="AL13" s="6" t="s">
        <v>6</v>
      </c>
      <c r="AM13" s="8">
        <f>B_mippct</f>
        <v>-0.1009736</v>
      </c>
      <c r="AN13" s="8">
        <f>mean_mippct</f>
        <v>4.8182999999999997E-2</v>
      </c>
      <c r="AO13" s="8"/>
      <c r="AP13" s="2">
        <f t="shared" si="4"/>
        <v>-4.8652109687999994E-3</v>
      </c>
      <c r="AR13" s="6" t="s">
        <v>6</v>
      </c>
      <c r="AS13" s="8">
        <f>B_mippct</f>
        <v>-0.1009736</v>
      </c>
      <c r="AT13" s="8">
        <f>mean_mippct</f>
        <v>4.8182999999999997E-2</v>
      </c>
      <c r="AU13" s="8"/>
      <c r="AV13" s="2">
        <f t="shared" si="5"/>
        <v>-4.8652109687999994E-3</v>
      </c>
      <c r="AX13" s="6" t="s">
        <v>6</v>
      </c>
      <c r="AY13" s="8">
        <f>B_mippct</f>
        <v>-0.1009736</v>
      </c>
      <c r="AZ13" s="8">
        <f>mean_mippct</f>
        <v>4.8182999999999997E-2</v>
      </c>
      <c r="BA13" s="8"/>
      <c r="BB13" s="2">
        <f t="shared" si="6"/>
        <v>-4.8652109687999994E-3</v>
      </c>
      <c r="BD13" s="6" t="s">
        <v>6</v>
      </c>
      <c r="BE13" s="8">
        <f>B_mippct</f>
        <v>-0.1009736</v>
      </c>
      <c r="BF13" s="8">
        <f>mean_mippct</f>
        <v>4.8182999999999997E-2</v>
      </c>
      <c r="BG13" s="8"/>
      <c r="BH13" s="2">
        <f t="shared" si="7"/>
        <v>-4.8652109687999994E-3</v>
      </c>
      <c r="BJ13" s="6" t="s">
        <v>6</v>
      </c>
      <c r="BK13" s="8">
        <f>B_mippct</f>
        <v>-0.1009736</v>
      </c>
      <c r="BL13" s="8">
        <f>mean_mippct</f>
        <v>4.8182999999999997E-2</v>
      </c>
      <c r="BM13" s="8"/>
      <c r="BN13" s="2">
        <f t="shared" si="8"/>
        <v>-4.8652109687999994E-3</v>
      </c>
      <c r="BP13" s="6" t="s">
        <v>6</v>
      </c>
      <c r="BQ13" s="8">
        <f>B_mippct</f>
        <v>-0.1009736</v>
      </c>
      <c r="BR13" s="8">
        <f>mean_mippct</f>
        <v>4.8182999999999997E-2</v>
      </c>
      <c r="BS13" s="8"/>
      <c r="BT13" s="2">
        <f t="shared" si="9"/>
        <v>-4.8652109687999994E-3</v>
      </c>
      <c r="BV13" s="6" t="s">
        <v>6</v>
      </c>
      <c r="BW13" s="8">
        <f>B_mippct</f>
        <v>-0.1009736</v>
      </c>
      <c r="BX13" s="8">
        <f>mean_mippct</f>
        <v>4.8182999999999997E-2</v>
      </c>
      <c r="BY13" s="8"/>
      <c r="BZ13" s="2">
        <f t="shared" si="10"/>
        <v>-4.8652109687999994E-3</v>
      </c>
      <c r="CB13" s="6" t="s">
        <v>6</v>
      </c>
      <c r="CC13" s="8">
        <f>B_mippct</f>
        <v>-0.1009736</v>
      </c>
      <c r="CD13" s="8">
        <f>mean_mippct</f>
        <v>4.8182999999999997E-2</v>
      </c>
      <c r="CE13" s="8"/>
      <c r="CF13" s="2">
        <f t="shared" si="11"/>
        <v>-4.8652109687999994E-3</v>
      </c>
      <c r="CH13" s="6" t="s">
        <v>6</v>
      </c>
      <c r="CI13" s="8">
        <f>B_mippct</f>
        <v>-0.1009736</v>
      </c>
      <c r="CJ13" s="8">
        <f>mean_mippct</f>
        <v>4.8182999999999997E-2</v>
      </c>
      <c r="CK13" s="8"/>
      <c r="CL13" s="2">
        <f t="shared" si="12"/>
        <v>-4.8652109687999994E-3</v>
      </c>
      <c r="CN13" s="6" t="s">
        <v>6</v>
      </c>
      <c r="CO13" s="8">
        <f>B_mippct</f>
        <v>-0.1009736</v>
      </c>
      <c r="CP13" s="8">
        <f>mean_mippct</f>
        <v>4.8182999999999997E-2</v>
      </c>
      <c r="CQ13" s="8"/>
      <c r="CR13" s="2">
        <f t="shared" si="13"/>
        <v>-4.8652109687999994E-3</v>
      </c>
    </row>
    <row r="14" spans="1:96">
      <c r="A14" s="3">
        <f t="shared" si="14"/>
        <v>0.18987341999999999</v>
      </c>
      <c r="B14" s="12">
        <f>BB19</f>
        <v>7.0610956622418009E-2</v>
      </c>
      <c r="C14" s="13">
        <f>BB21</f>
        <v>0</v>
      </c>
      <c r="D14" s="12">
        <f>BB24</f>
        <v>6.4632927118329173E-2</v>
      </c>
      <c r="F14" s="15" t="s">
        <v>58</v>
      </c>
      <c r="G14" s="16" t="s">
        <v>29</v>
      </c>
      <c r="H14" s="16" t="s">
        <v>24</v>
      </c>
      <c r="I14" s="16" t="s">
        <v>67</v>
      </c>
      <c r="J14" s="15" t="s">
        <v>25</v>
      </c>
      <c r="K14" s="15" t="s">
        <v>26</v>
      </c>
      <c r="L14" s="15" t="s">
        <v>27</v>
      </c>
      <c r="N14" s="6" t="s">
        <v>8</v>
      </c>
      <c r="O14" s="8">
        <f>B_execorderspct</f>
        <v>0.1144004</v>
      </c>
      <c r="P14" s="8">
        <f>mean_execorderspct</f>
        <v>3.6962599999999998E-2</v>
      </c>
      <c r="Q14" s="8"/>
      <c r="R14" s="2">
        <f t="shared" si="0"/>
        <v>4.2285362250399994E-3</v>
      </c>
      <c r="T14" s="6" t="s">
        <v>8</v>
      </c>
      <c r="U14" s="8">
        <f>B_execorderspct</f>
        <v>0.1144004</v>
      </c>
      <c r="V14" s="8">
        <f>mean_execorderspct</f>
        <v>3.6962599999999998E-2</v>
      </c>
      <c r="W14" s="8"/>
      <c r="X14" s="2">
        <f t="shared" si="1"/>
        <v>4.2285362250399994E-3</v>
      </c>
      <c r="Z14" s="6" t="s">
        <v>8</v>
      </c>
      <c r="AA14" s="8">
        <f>B_execorderspct</f>
        <v>0.1144004</v>
      </c>
      <c r="AB14" s="8">
        <f>mean_execorderspct</f>
        <v>3.6962599999999998E-2</v>
      </c>
      <c r="AC14" s="8"/>
      <c r="AD14" s="2">
        <f t="shared" si="2"/>
        <v>4.2285362250399994E-3</v>
      </c>
      <c r="AF14" s="6" t="s">
        <v>8</v>
      </c>
      <c r="AG14" s="8">
        <f>B_execorderspct</f>
        <v>0.1144004</v>
      </c>
      <c r="AH14" s="8">
        <f>mean_execorderspct</f>
        <v>3.6962599999999998E-2</v>
      </c>
      <c r="AI14" s="8"/>
      <c r="AJ14" s="2">
        <f t="shared" si="3"/>
        <v>4.2285362250399994E-3</v>
      </c>
      <c r="AL14" s="6" t="s">
        <v>8</v>
      </c>
      <c r="AM14" s="8">
        <f>B_execorderspct</f>
        <v>0.1144004</v>
      </c>
      <c r="AN14" s="8">
        <f>mean_execorderspct</f>
        <v>3.6962599999999998E-2</v>
      </c>
      <c r="AO14" s="8"/>
      <c r="AP14" s="2">
        <f t="shared" si="4"/>
        <v>4.2285362250399994E-3</v>
      </c>
      <c r="AR14" s="6" t="s">
        <v>8</v>
      </c>
      <c r="AS14" s="8">
        <f>B_execorderspct</f>
        <v>0.1144004</v>
      </c>
      <c r="AT14" s="8">
        <f>mean_execorderspct</f>
        <v>3.6962599999999998E-2</v>
      </c>
      <c r="AU14" s="8"/>
      <c r="AV14" s="2">
        <f t="shared" si="5"/>
        <v>4.2285362250399994E-3</v>
      </c>
      <c r="AX14" s="6" t="s">
        <v>8</v>
      </c>
      <c r="AY14" s="8">
        <f>B_execorderspct</f>
        <v>0.1144004</v>
      </c>
      <c r="AZ14" s="8">
        <f>mean_execorderspct</f>
        <v>3.6962599999999998E-2</v>
      </c>
      <c r="BA14" s="8"/>
      <c r="BB14" s="2">
        <f t="shared" si="6"/>
        <v>4.2285362250399994E-3</v>
      </c>
      <c r="BD14" s="6" t="s">
        <v>8</v>
      </c>
      <c r="BE14" s="8">
        <f>B_execorderspct</f>
        <v>0.1144004</v>
      </c>
      <c r="BF14" s="8">
        <f>mean_execorderspct</f>
        <v>3.6962599999999998E-2</v>
      </c>
      <c r="BG14" s="8"/>
      <c r="BH14" s="2">
        <f t="shared" si="7"/>
        <v>4.2285362250399994E-3</v>
      </c>
      <c r="BJ14" s="6" t="s">
        <v>8</v>
      </c>
      <c r="BK14" s="8">
        <f>B_execorderspct</f>
        <v>0.1144004</v>
      </c>
      <c r="BL14" s="8">
        <f>mean_execorderspct</f>
        <v>3.6962599999999998E-2</v>
      </c>
      <c r="BM14" s="8"/>
      <c r="BN14" s="2">
        <f t="shared" si="8"/>
        <v>4.2285362250399994E-3</v>
      </c>
      <c r="BP14" s="6" t="s">
        <v>8</v>
      </c>
      <c r="BQ14" s="8">
        <f>B_execorderspct</f>
        <v>0.1144004</v>
      </c>
      <c r="BR14" s="8">
        <f>mean_execorderspct</f>
        <v>3.6962599999999998E-2</v>
      </c>
      <c r="BS14" s="8"/>
      <c r="BT14" s="2">
        <f t="shared" si="9"/>
        <v>4.2285362250399994E-3</v>
      </c>
      <c r="BV14" s="6" t="s">
        <v>8</v>
      </c>
      <c r="BW14" s="8">
        <f>B_execorderspct</f>
        <v>0.1144004</v>
      </c>
      <c r="BX14" s="8">
        <f>mean_execorderspct</f>
        <v>3.6962599999999998E-2</v>
      </c>
      <c r="BY14" s="8"/>
      <c r="BZ14" s="2">
        <f t="shared" si="10"/>
        <v>4.2285362250399994E-3</v>
      </c>
      <c r="CB14" s="6" t="s">
        <v>8</v>
      </c>
      <c r="CC14" s="8">
        <f>B_execorderspct</f>
        <v>0.1144004</v>
      </c>
      <c r="CD14" s="8">
        <f>mean_execorderspct</f>
        <v>3.6962599999999998E-2</v>
      </c>
      <c r="CE14" s="8"/>
      <c r="CF14" s="2">
        <f t="shared" si="11"/>
        <v>4.2285362250399994E-3</v>
      </c>
      <c r="CH14" s="6" t="s">
        <v>8</v>
      </c>
      <c r="CI14" s="8">
        <f>B_execorderspct</f>
        <v>0.1144004</v>
      </c>
      <c r="CJ14" s="8">
        <f>mean_execorderspct</f>
        <v>3.6962599999999998E-2</v>
      </c>
      <c r="CK14" s="8"/>
      <c r="CL14" s="2">
        <f t="shared" si="12"/>
        <v>4.2285362250399994E-3</v>
      </c>
      <c r="CN14" s="6" t="s">
        <v>8</v>
      </c>
      <c r="CO14" s="8">
        <f>B_execorderspct</f>
        <v>0.1144004</v>
      </c>
      <c r="CP14" s="8">
        <f>mean_execorderspct</f>
        <v>3.6962599999999998E-2</v>
      </c>
      <c r="CQ14" s="8"/>
      <c r="CR14" s="2">
        <f t="shared" si="13"/>
        <v>4.2285362250399994E-3</v>
      </c>
    </row>
    <row r="15" spans="1:96">
      <c r="A15" s="3">
        <f t="shared" si="14"/>
        <v>0.25316455999999998</v>
      </c>
      <c r="B15" s="12">
        <f>BH19</f>
        <v>8.5534368193904017E-2</v>
      </c>
      <c r="C15" s="13">
        <f>BH21</f>
        <v>0</v>
      </c>
      <c r="D15" s="12">
        <f>BH24</f>
        <v>7.8292900281055816E-2</v>
      </c>
      <c r="F15" s="15"/>
      <c r="G15" s="26"/>
      <c r="H15" s="26"/>
      <c r="I15" s="26"/>
      <c r="J15" s="26"/>
      <c r="K15" s="26"/>
      <c r="L15" s="26"/>
      <c r="N15" s="6" t="s">
        <v>7</v>
      </c>
      <c r="O15" s="8">
        <f>B_lawspct</f>
        <v>9.0956700000000001E-2</v>
      </c>
      <c r="P15" s="8">
        <f>mean_lawspct</f>
        <v>5.2631600000000001E-2</v>
      </c>
      <c r="Q15" s="8"/>
      <c r="R15" s="2">
        <f t="shared" si="0"/>
        <v>4.7871966517200005E-3</v>
      </c>
      <c r="T15" s="6" t="s">
        <v>7</v>
      </c>
      <c r="U15" s="8">
        <f>B_lawspct</f>
        <v>9.0956700000000001E-2</v>
      </c>
      <c r="V15" s="8">
        <f>mean_lawspct</f>
        <v>5.2631600000000001E-2</v>
      </c>
      <c r="W15" s="8"/>
      <c r="X15" s="2">
        <f t="shared" si="1"/>
        <v>4.7871966517200005E-3</v>
      </c>
      <c r="Z15" s="6" t="s">
        <v>7</v>
      </c>
      <c r="AA15" s="8">
        <f>B_lawspct</f>
        <v>9.0956700000000001E-2</v>
      </c>
      <c r="AB15" s="8">
        <f>mean_lawspct</f>
        <v>5.2631600000000001E-2</v>
      </c>
      <c r="AC15" s="8"/>
      <c r="AD15" s="2">
        <f t="shared" si="2"/>
        <v>4.7871966517200005E-3</v>
      </c>
      <c r="AF15" s="6" t="s">
        <v>7</v>
      </c>
      <c r="AG15" s="8">
        <f>B_lawspct</f>
        <v>9.0956700000000001E-2</v>
      </c>
      <c r="AH15" s="8">
        <f>mean_lawspct</f>
        <v>5.2631600000000001E-2</v>
      </c>
      <c r="AI15" s="8"/>
      <c r="AJ15" s="2">
        <f t="shared" si="3"/>
        <v>4.7871966517200005E-3</v>
      </c>
      <c r="AL15" s="6" t="s">
        <v>7</v>
      </c>
      <c r="AM15" s="8">
        <f>B_lawspct</f>
        <v>9.0956700000000001E-2</v>
      </c>
      <c r="AN15" s="8">
        <f>mean_lawspct</f>
        <v>5.2631600000000001E-2</v>
      </c>
      <c r="AO15" s="8"/>
      <c r="AP15" s="2">
        <f t="shared" si="4"/>
        <v>4.7871966517200005E-3</v>
      </c>
      <c r="AR15" s="6" t="s">
        <v>7</v>
      </c>
      <c r="AS15" s="8">
        <f>B_lawspct</f>
        <v>9.0956700000000001E-2</v>
      </c>
      <c r="AT15" s="8">
        <f>mean_lawspct</f>
        <v>5.2631600000000001E-2</v>
      </c>
      <c r="AU15" s="8"/>
      <c r="AV15" s="2">
        <f t="shared" si="5"/>
        <v>4.7871966517200005E-3</v>
      </c>
      <c r="AX15" s="6" t="s">
        <v>7</v>
      </c>
      <c r="AY15" s="8">
        <f>B_lawspct</f>
        <v>9.0956700000000001E-2</v>
      </c>
      <c r="AZ15" s="8">
        <f>mean_lawspct</f>
        <v>5.2631600000000001E-2</v>
      </c>
      <c r="BA15" s="8"/>
      <c r="BB15" s="2">
        <f t="shared" si="6"/>
        <v>4.7871966517200005E-3</v>
      </c>
      <c r="BD15" s="6" t="s">
        <v>7</v>
      </c>
      <c r="BE15" s="8">
        <f>B_lawspct</f>
        <v>9.0956700000000001E-2</v>
      </c>
      <c r="BF15" s="8">
        <f>mean_lawspct</f>
        <v>5.2631600000000001E-2</v>
      </c>
      <c r="BG15" s="8"/>
      <c r="BH15" s="2">
        <f t="shared" si="7"/>
        <v>4.7871966517200005E-3</v>
      </c>
      <c r="BJ15" s="6" t="s">
        <v>7</v>
      </c>
      <c r="BK15" s="8">
        <f>B_lawspct</f>
        <v>9.0956700000000001E-2</v>
      </c>
      <c r="BL15" s="8">
        <f>mean_lawspct</f>
        <v>5.2631600000000001E-2</v>
      </c>
      <c r="BM15" s="8"/>
      <c r="BN15" s="2">
        <f t="shared" si="8"/>
        <v>4.7871966517200005E-3</v>
      </c>
      <c r="BP15" s="6" t="s">
        <v>7</v>
      </c>
      <c r="BQ15" s="8">
        <f>B_lawspct</f>
        <v>9.0956700000000001E-2</v>
      </c>
      <c r="BR15" s="8">
        <f>mean_lawspct</f>
        <v>5.2631600000000001E-2</v>
      </c>
      <c r="BS15" s="8"/>
      <c r="BT15" s="2">
        <f t="shared" si="9"/>
        <v>4.7871966517200005E-3</v>
      </c>
      <c r="BV15" s="6" t="s">
        <v>7</v>
      </c>
      <c r="BW15" s="8">
        <f>B_lawspct</f>
        <v>9.0956700000000001E-2</v>
      </c>
      <c r="BX15" s="8">
        <f>mean_lawspct</f>
        <v>5.2631600000000001E-2</v>
      </c>
      <c r="BY15" s="8"/>
      <c r="BZ15" s="2">
        <f t="shared" si="10"/>
        <v>4.7871966517200005E-3</v>
      </c>
      <c r="CB15" s="6" t="s">
        <v>7</v>
      </c>
      <c r="CC15" s="8">
        <f>B_lawspct</f>
        <v>9.0956700000000001E-2</v>
      </c>
      <c r="CD15" s="8">
        <f>mean_lawspct</f>
        <v>5.2631600000000001E-2</v>
      </c>
      <c r="CE15" s="8"/>
      <c r="CF15" s="2">
        <f t="shared" si="11"/>
        <v>4.7871966517200005E-3</v>
      </c>
      <c r="CH15" s="6" t="s">
        <v>7</v>
      </c>
      <c r="CI15" s="8">
        <f>B_lawspct</f>
        <v>9.0956700000000001E-2</v>
      </c>
      <c r="CJ15" s="8">
        <f>mean_lawspct</f>
        <v>5.2631600000000001E-2</v>
      </c>
      <c r="CK15" s="8"/>
      <c r="CL15" s="2">
        <f t="shared" si="12"/>
        <v>4.7871966517200005E-3</v>
      </c>
      <c r="CN15" s="6" t="s">
        <v>7</v>
      </c>
      <c r="CO15" s="8">
        <f>B_lawspct</f>
        <v>9.0956700000000001E-2</v>
      </c>
      <c r="CP15" s="8">
        <f>mean_lawspct</f>
        <v>5.2631600000000001E-2</v>
      </c>
      <c r="CQ15" s="8"/>
      <c r="CR15" s="2">
        <f t="shared" si="13"/>
        <v>4.7871966517200005E-3</v>
      </c>
    </row>
    <row r="16" spans="1:96">
      <c r="A16" s="3">
        <f t="shared" si="14"/>
        <v>0.31645570000000001</v>
      </c>
      <c r="B16" s="12">
        <f>BN19</f>
        <v>0.10045777976539001</v>
      </c>
      <c r="C16" s="13">
        <f>BN21</f>
        <v>0</v>
      </c>
      <c r="D16" s="12">
        <f>BN24</f>
        <v>9.1952873443782446E-2</v>
      </c>
      <c r="F16" s="15" t="s">
        <v>60</v>
      </c>
      <c r="G16" s="26"/>
      <c r="H16" s="26"/>
      <c r="I16" s="26"/>
      <c r="J16" s="26"/>
      <c r="K16" s="26"/>
      <c r="L16" s="26"/>
      <c r="N16" s="6" t="s">
        <v>9</v>
      </c>
      <c r="O16" s="8">
        <f>B_countdownpres</f>
        <v>0</v>
      </c>
      <c r="P16" s="8">
        <f>mean_countdownpres</f>
        <v>0</v>
      </c>
      <c r="Q16" s="8"/>
      <c r="R16" s="2">
        <f t="shared" si="0"/>
        <v>0</v>
      </c>
      <c r="T16" s="6" t="s">
        <v>9</v>
      </c>
      <c r="U16" s="8">
        <f>B_countdownpres</f>
        <v>0</v>
      </c>
      <c r="V16" s="8">
        <f>mean_countdownpres</f>
        <v>0</v>
      </c>
      <c r="W16" s="8"/>
      <c r="X16" s="2">
        <f t="shared" si="1"/>
        <v>0</v>
      </c>
      <c r="Z16" s="6" t="s">
        <v>9</v>
      </c>
      <c r="AA16" s="8">
        <f>B_countdownpres</f>
        <v>0</v>
      </c>
      <c r="AB16" s="8">
        <f>mean_countdownpres</f>
        <v>0</v>
      </c>
      <c r="AC16" s="8"/>
      <c r="AD16" s="2">
        <f t="shared" si="2"/>
        <v>0</v>
      </c>
      <c r="AF16" s="6" t="s">
        <v>9</v>
      </c>
      <c r="AG16" s="8">
        <f>B_countdownpres</f>
        <v>0</v>
      </c>
      <c r="AH16" s="8">
        <f>mean_countdownpres</f>
        <v>0</v>
      </c>
      <c r="AI16" s="8"/>
      <c r="AJ16" s="2">
        <f t="shared" si="3"/>
        <v>0</v>
      </c>
      <c r="AL16" s="6" t="s">
        <v>9</v>
      </c>
      <c r="AM16" s="8">
        <f>B_countdownpres</f>
        <v>0</v>
      </c>
      <c r="AN16" s="8">
        <f>mean_countdownpres</f>
        <v>0</v>
      </c>
      <c r="AO16" s="8"/>
      <c r="AP16" s="2">
        <f t="shared" si="4"/>
        <v>0</v>
      </c>
      <c r="AR16" s="6" t="s">
        <v>9</v>
      </c>
      <c r="AS16" s="8">
        <f>B_countdownpres</f>
        <v>0</v>
      </c>
      <c r="AT16" s="8">
        <f>mean_countdownpres</f>
        <v>0</v>
      </c>
      <c r="AU16" s="8"/>
      <c r="AV16" s="2">
        <f t="shared" si="5"/>
        <v>0</v>
      </c>
      <c r="AX16" s="6" t="s">
        <v>9</v>
      </c>
      <c r="AY16" s="8">
        <f>B_countdownpres</f>
        <v>0</v>
      </c>
      <c r="AZ16" s="8">
        <f>mean_countdownpres</f>
        <v>0</v>
      </c>
      <c r="BA16" s="8"/>
      <c r="BB16" s="2">
        <f t="shared" si="6"/>
        <v>0</v>
      </c>
      <c r="BD16" s="6" t="s">
        <v>9</v>
      </c>
      <c r="BE16" s="8">
        <f>B_countdownpres</f>
        <v>0</v>
      </c>
      <c r="BF16" s="8">
        <f>mean_countdownpres</f>
        <v>0</v>
      </c>
      <c r="BG16" s="8"/>
      <c r="BH16" s="2">
        <f t="shared" si="7"/>
        <v>0</v>
      </c>
      <c r="BJ16" s="6" t="s">
        <v>9</v>
      </c>
      <c r="BK16" s="8">
        <f>B_countdownpres</f>
        <v>0</v>
      </c>
      <c r="BL16" s="8">
        <f>mean_countdownpres</f>
        <v>0</v>
      </c>
      <c r="BM16" s="8"/>
      <c r="BN16" s="2">
        <f t="shared" si="8"/>
        <v>0</v>
      </c>
      <c r="BP16" s="6" t="s">
        <v>9</v>
      </c>
      <c r="BQ16" s="8">
        <f>B_countdownpres</f>
        <v>0</v>
      </c>
      <c r="BR16" s="8">
        <f>mean_countdownpres</f>
        <v>0</v>
      </c>
      <c r="BS16" s="8"/>
      <c r="BT16" s="2">
        <f t="shared" si="9"/>
        <v>0</v>
      </c>
      <c r="BV16" s="6" t="s">
        <v>9</v>
      </c>
      <c r="BW16" s="8">
        <f>B_countdownpres</f>
        <v>0</v>
      </c>
      <c r="BX16" s="8">
        <f>mean_countdownpres</f>
        <v>0</v>
      </c>
      <c r="BY16" s="8"/>
      <c r="BZ16" s="2">
        <f t="shared" si="10"/>
        <v>0</v>
      </c>
      <c r="CB16" s="6" t="s">
        <v>9</v>
      </c>
      <c r="CC16" s="8">
        <f>B_countdownpres</f>
        <v>0</v>
      </c>
      <c r="CD16" s="8">
        <f>mean_countdownpres</f>
        <v>0</v>
      </c>
      <c r="CE16" s="8"/>
      <c r="CF16" s="2">
        <f t="shared" si="11"/>
        <v>0</v>
      </c>
      <c r="CH16" s="6" t="s">
        <v>9</v>
      </c>
      <c r="CI16" s="8">
        <f>B_countdownpres</f>
        <v>0</v>
      </c>
      <c r="CJ16" s="8">
        <f>mean_countdownpres</f>
        <v>0</v>
      </c>
      <c r="CK16" s="8"/>
      <c r="CL16" s="2">
        <f t="shared" si="12"/>
        <v>0</v>
      </c>
      <c r="CN16" s="6" t="s">
        <v>9</v>
      </c>
      <c r="CO16" s="8">
        <f>B_countdownpres</f>
        <v>0</v>
      </c>
      <c r="CP16" s="8">
        <f>mean_countdownpres</f>
        <v>0</v>
      </c>
      <c r="CQ16" s="8"/>
      <c r="CR16" s="2">
        <f t="shared" si="13"/>
        <v>0</v>
      </c>
    </row>
    <row r="17" spans="1:96">
      <c r="A17" s="3">
        <f t="shared" si="14"/>
        <v>0.37974684000000003</v>
      </c>
      <c r="B17" s="12">
        <f>BT19</f>
        <v>0.11538119133687604</v>
      </c>
      <c r="C17" s="13">
        <f>BT21</f>
        <v>0</v>
      </c>
      <c r="D17" s="12">
        <f>BT24</f>
        <v>0.10561284660650912</v>
      </c>
      <c r="F17" s="15" t="s">
        <v>74</v>
      </c>
      <c r="G17" s="26">
        <v>0.2357899</v>
      </c>
      <c r="H17" s="26">
        <v>4.3107699999999999E-2</v>
      </c>
      <c r="I17" s="26">
        <v>5.47</v>
      </c>
      <c r="J17" s="26">
        <v>0</v>
      </c>
      <c r="K17" s="26">
        <v>0.15125910000000001</v>
      </c>
      <c r="L17" s="26">
        <v>0.32032070000000001</v>
      </c>
      <c r="N17" s="7"/>
      <c r="O17" s="5"/>
      <c r="T17" s="7"/>
      <c r="U17" s="5"/>
      <c r="Z17" s="7"/>
      <c r="AA17" s="5"/>
      <c r="AF17" s="7"/>
      <c r="AG17" s="5"/>
      <c r="AL17" s="7"/>
      <c r="AM17" s="5"/>
      <c r="AR17" s="7"/>
      <c r="AS17" s="5"/>
      <c r="AX17" s="7"/>
      <c r="AY17" s="5"/>
      <c r="BD17" s="7"/>
      <c r="BE17" s="5"/>
      <c r="BJ17" s="7"/>
      <c r="BK17" s="5"/>
      <c r="BP17" s="7"/>
      <c r="BQ17" s="5"/>
      <c r="BV17" s="7"/>
      <c r="BW17" s="5"/>
      <c r="CB17" s="7"/>
      <c r="CC17" s="5"/>
      <c r="CH17" s="7"/>
      <c r="CI17" s="5"/>
      <c r="CN17" s="7"/>
      <c r="CO17" s="5"/>
    </row>
    <row r="18" spans="1:96">
      <c r="A18" s="3">
        <f t="shared" si="14"/>
        <v>0.44303798000000005</v>
      </c>
      <c r="B18" s="12">
        <f>BZ19</f>
        <v>0.13030460290836202</v>
      </c>
      <c r="C18" s="13">
        <f>BZ21</f>
        <v>0</v>
      </c>
      <c r="D18" s="12">
        <f>BZ24</f>
        <v>0.11927281976923573</v>
      </c>
      <c r="F18" s="15" t="s">
        <v>68</v>
      </c>
      <c r="G18" s="26">
        <v>-0.1009736</v>
      </c>
      <c r="H18" s="26">
        <v>3.5283799999999997E-2</v>
      </c>
      <c r="I18" s="26">
        <v>-2.86</v>
      </c>
      <c r="J18" s="26">
        <v>4.0000000000000001E-3</v>
      </c>
      <c r="K18" s="26">
        <v>-0.17016220000000001</v>
      </c>
      <c r="L18" s="26">
        <v>-3.1784899999999998E-2</v>
      </c>
    </row>
    <row r="19" spans="1:96">
      <c r="A19" s="3">
        <f t="shared" si="14"/>
        <v>0.50632912000000008</v>
      </c>
      <c r="B19" s="12">
        <f>CF19</f>
        <v>0.14522801447984801</v>
      </c>
      <c r="C19" s="13">
        <f>CF21</f>
        <v>0</v>
      </c>
      <c r="D19" s="12">
        <f>CF24</f>
        <v>0.13293279293196236</v>
      </c>
      <c r="F19" s="15" t="s">
        <v>69</v>
      </c>
      <c r="G19" s="26">
        <v>0.1144004</v>
      </c>
      <c r="H19" s="26">
        <v>1.9968400000000001E-2</v>
      </c>
      <c r="I19" s="26">
        <v>5.73</v>
      </c>
      <c r="J19" s="26">
        <v>0</v>
      </c>
      <c r="K19" s="26">
        <v>7.5243900000000002E-2</v>
      </c>
      <c r="L19" s="26">
        <v>0.1535569</v>
      </c>
      <c r="P19" s="2" t="s">
        <v>12</v>
      </c>
      <c r="R19" s="2">
        <f>(SUM(R9:R17))</f>
        <v>3.6560838974489994E-2</v>
      </c>
      <c r="V19" s="2" t="s">
        <v>12</v>
      </c>
      <c r="X19" s="2">
        <f>(SUM(X9:X17))</f>
        <v>0.19233520061959</v>
      </c>
      <c r="AB19" s="2" t="s">
        <v>12</v>
      </c>
      <c r="AD19" s="2">
        <f>(SUM(AD9:AD17))</f>
        <v>-0.11921352267060999</v>
      </c>
      <c r="AH19" s="2" t="s">
        <v>12</v>
      </c>
      <c r="AJ19" s="2">
        <f>(SUM(AJ9:AJ17))</f>
        <v>2.5840721907959999E-2</v>
      </c>
      <c r="AN19" s="2" t="s">
        <v>12</v>
      </c>
      <c r="AP19" s="2">
        <f>(SUM(AP9:AP17))</f>
        <v>4.0764133479445998E-2</v>
      </c>
      <c r="AT19" s="2" t="s">
        <v>12</v>
      </c>
      <c r="AV19" s="2">
        <f>(SUM(AV9:AV17))</f>
        <v>5.5687545050931993E-2</v>
      </c>
      <c r="AZ19" s="2" t="s">
        <v>12</v>
      </c>
      <c r="BB19" s="2">
        <f>(SUM(BB9:BB17))</f>
        <v>7.0610956622418009E-2</v>
      </c>
      <c r="BF19" s="2" t="s">
        <v>12</v>
      </c>
      <c r="BH19" s="2">
        <f>(SUM(BH9:BH17))</f>
        <v>8.5534368193904017E-2</v>
      </c>
      <c r="BL19" s="2" t="s">
        <v>12</v>
      </c>
      <c r="BN19" s="2">
        <f>(SUM(BN9:BN17))</f>
        <v>0.10045777976539001</v>
      </c>
      <c r="BR19" s="2" t="s">
        <v>12</v>
      </c>
      <c r="BT19" s="2">
        <f>(SUM(BT9:BT17))</f>
        <v>0.11538119133687604</v>
      </c>
      <c r="BX19" s="2" t="s">
        <v>12</v>
      </c>
      <c r="BZ19" s="2">
        <f>(SUM(BZ9:BZ17))</f>
        <v>0.13030460290836202</v>
      </c>
      <c r="CD19" s="2" t="s">
        <v>12</v>
      </c>
      <c r="CF19" s="2">
        <f>(SUM(CF9:CF17))</f>
        <v>0.14522801447984801</v>
      </c>
      <c r="CJ19" s="2" t="s">
        <v>12</v>
      </c>
      <c r="CL19" s="2">
        <f>(SUM(CL9:CL17))</f>
        <v>0.16015142605133401</v>
      </c>
      <c r="CP19" s="2" t="s">
        <v>12</v>
      </c>
      <c r="CR19" s="2">
        <f>(SUM(CR9:CR17))</f>
        <v>0.17507483762282</v>
      </c>
    </row>
    <row r="20" spans="1:96">
      <c r="A20" s="3">
        <f t="shared" si="14"/>
        <v>0.5696202600000001</v>
      </c>
      <c r="B20" s="12">
        <f>CL19</f>
        <v>0.16015142605133401</v>
      </c>
      <c r="C20" s="13">
        <f>CL21</f>
        <v>0</v>
      </c>
      <c r="D20" s="12">
        <f>CL24</f>
        <v>0.14659276609468899</v>
      </c>
      <c r="F20" s="15" t="s">
        <v>70</v>
      </c>
      <c r="G20" s="26">
        <v>9.0956700000000001E-2</v>
      </c>
      <c r="H20" s="26">
        <v>4.6100500000000003E-2</v>
      </c>
      <c r="I20" s="26">
        <v>1.97</v>
      </c>
      <c r="J20" s="26">
        <v>4.9000000000000002E-2</v>
      </c>
      <c r="K20" s="26">
        <v>5.574E-4</v>
      </c>
      <c r="L20" s="26">
        <v>0.18135599999999999</v>
      </c>
    </row>
    <row r="21" spans="1:96">
      <c r="A21" s="3">
        <f>max_entropy</f>
        <v>0.63291140000000001</v>
      </c>
      <c r="B21" s="12">
        <f>CR19</f>
        <v>0.17507483762282</v>
      </c>
      <c r="C21" s="13">
        <f>CR21</f>
        <v>0</v>
      </c>
      <c r="D21" s="12">
        <f>CR24</f>
        <v>0.16025273925741562</v>
      </c>
      <c r="F21" s="15" t="s">
        <v>9</v>
      </c>
      <c r="G21" s="16"/>
      <c r="H21" s="16"/>
      <c r="I21" s="16"/>
      <c r="J21" s="16"/>
      <c r="K21" s="16"/>
      <c r="L21" s="16"/>
      <c r="P21" s="2" t="s">
        <v>13</v>
      </c>
      <c r="V21" s="2" t="s">
        <v>13</v>
      </c>
      <c r="AB21" s="2" t="s">
        <v>13</v>
      </c>
      <c r="AH21" s="2" t="s">
        <v>13</v>
      </c>
      <c r="AN21" s="2" t="s">
        <v>13</v>
      </c>
      <c r="AT21" s="2" t="s">
        <v>13</v>
      </c>
      <c r="AZ21" s="2" t="s">
        <v>13</v>
      </c>
      <c r="BF21" s="2" t="s">
        <v>13</v>
      </c>
      <c r="BL21" s="2" t="s">
        <v>13</v>
      </c>
      <c r="BR21" s="2" t="s">
        <v>13</v>
      </c>
      <c r="BX21" s="2" t="s">
        <v>13</v>
      </c>
      <c r="CD21" s="2" t="s">
        <v>13</v>
      </c>
      <c r="CJ21" s="2" t="s">
        <v>13</v>
      </c>
      <c r="CP21" s="2" t="s">
        <v>13</v>
      </c>
    </row>
    <row r="22" spans="1:96">
      <c r="D22" s="13" t="s">
        <v>64</v>
      </c>
      <c r="F22" s="15" t="s">
        <v>28</v>
      </c>
      <c r="G22" s="26">
        <v>2.16902E-2</v>
      </c>
      <c r="H22" s="26">
        <v>3.6538E-3</v>
      </c>
      <c r="I22" s="26">
        <v>5.94</v>
      </c>
      <c r="J22" s="26">
        <v>0</v>
      </c>
      <c r="K22" s="26">
        <v>1.45253E-2</v>
      </c>
      <c r="L22" s="26">
        <v>2.8855100000000002E-2</v>
      </c>
      <c r="P22" s="2" t="s">
        <v>33</v>
      </c>
      <c r="R22" s="2">
        <f>ABS($R$19-R19)</f>
        <v>0</v>
      </c>
      <c r="V22" s="2" t="s">
        <v>33</v>
      </c>
      <c r="X22" s="2">
        <f>ABS($R$19-X19)</f>
        <v>0.1557743616451</v>
      </c>
      <c r="AB22" s="2" t="s">
        <v>33</v>
      </c>
      <c r="AD22" s="2">
        <f>ABS($R$19-AD19)</f>
        <v>0.15577436164509997</v>
      </c>
      <c r="AH22" s="2" t="s">
        <v>33</v>
      </c>
      <c r="AJ22" s="2">
        <f>ABS($R$19-AJ19)</f>
        <v>1.0720117066529995E-2</v>
      </c>
      <c r="AN22" s="2" t="s">
        <v>33</v>
      </c>
      <c r="AP22" s="2">
        <f>ABS($R$19-AP19)</f>
        <v>4.2032945049560039E-3</v>
      </c>
      <c r="AT22" s="2" t="s">
        <v>33</v>
      </c>
      <c r="AV22" s="2">
        <f>ABS($R$19-AV19)</f>
        <v>1.9126706076441999E-2</v>
      </c>
      <c r="AZ22" s="2" t="s">
        <v>33</v>
      </c>
      <c r="BB22" s="2">
        <f>ABS($R$19-BB19)</f>
        <v>3.4050117647928015E-2</v>
      </c>
      <c r="BF22" s="2" t="s">
        <v>33</v>
      </c>
      <c r="BH22" s="2">
        <f>ABS($R$19-BH19)</f>
        <v>4.8973529219414023E-2</v>
      </c>
      <c r="BL22" s="2" t="s">
        <v>33</v>
      </c>
      <c r="BN22" s="2">
        <f>ABS($R$19-BN19)</f>
        <v>6.3896940790900025E-2</v>
      </c>
      <c r="BR22" s="2" t="s">
        <v>33</v>
      </c>
      <c r="BT22" s="2">
        <f>ABS($R$19-BT19)</f>
        <v>7.8820352362386048E-2</v>
      </c>
      <c r="BX22" s="2" t="s">
        <v>33</v>
      </c>
      <c r="BZ22" s="2">
        <f>ABS($R$19-BZ19)</f>
        <v>9.3743763933872015E-2</v>
      </c>
      <c r="CD22" s="2" t="s">
        <v>33</v>
      </c>
      <c r="CF22" s="2">
        <f>ABS($R$19-CF19)</f>
        <v>0.10866717550535801</v>
      </c>
      <c r="CJ22" s="2" t="s">
        <v>33</v>
      </c>
      <c r="CL22" s="2">
        <f>ABS($R$19-CL19)</f>
        <v>0.12359058707684401</v>
      </c>
      <c r="CP22" s="2" t="s">
        <v>33</v>
      </c>
      <c r="CR22" s="2">
        <f>ABS($R$19-CR19)</f>
        <v>0.13851399864833</v>
      </c>
    </row>
    <row r="23" spans="1:96">
      <c r="A23" s="3" t="s">
        <v>65</v>
      </c>
      <c r="D23" s="12">
        <f>D21-D11</f>
        <v>0.13659973162726638</v>
      </c>
      <c r="F23" s="21"/>
      <c r="G23" s="21"/>
      <c r="H23" s="21"/>
      <c r="I23" s="21"/>
      <c r="J23" s="21"/>
      <c r="K23" s="21"/>
      <c r="L23" s="21"/>
      <c r="P23" s="2" t="s">
        <v>82</v>
      </c>
      <c r="R23" s="9">
        <v>0.91533850000000005</v>
      </c>
      <c r="V23" s="2" t="s">
        <v>82</v>
      </c>
      <c r="X23" s="9">
        <v>0.91533850000000005</v>
      </c>
      <c r="AB23" s="2" t="s">
        <v>82</v>
      </c>
      <c r="AD23" s="9">
        <v>0.91533850000000005</v>
      </c>
      <c r="AH23" s="2" t="s">
        <v>82</v>
      </c>
      <c r="AJ23" s="9">
        <v>0.91533850000000005</v>
      </c>
      <c r="AN23" s="2" t="s">
        <v>82</v>
      </c>
      <c r="AP23" s="9">
        <v>0.91533850000000005</v>
      </c>
      <c r="AT23" s="2" t="s">
        <v>82</v>
      </c>
      <c r="AV23" s="9">
        <v>0.91533850000000005</v>
      </c>
      <c r="AZ23" s="2" t="s">
        <v>82</v>
      </c>
      <c r="BB23" s="9">
        <v>0.91533850000000005</v>
      </c>
      <c r="BF23" s="2" t="s">
        <v>82</v>
      </c>
      <c r="BH23" s="9">
        <v>0.91533850000000005</v>
      </c>
      <c r="BL23" s="2" t="s">
        <v>82</v>
      </c>
      <c r="BN23" s="9">
        <v>0.91533850000000005</v>
      </c>
      <c r="BR23" s="2" t="s">
        <v>82</v>
      </c>
      <c r="BT23" s="9">
        <v>0.91533850000000005</v>
      </c>
      <c r="BX23" s="2" t="s">
        <v>82</v>
      </c>
      <c r="BZ23" s="9">
        <v>0.91533850000000005</v>
      </c>
      <c r="CD23" s="2" t="s">
        <v>82</v>
      </c>
      <c r="CF23" s="9">
        <v>0.91533850000000005</v>
      </c>
      <c r="CJ23" s="2" t="s">
        <v>82</v>
      </c>
      <c r="CL23" s="9">
        <v>0.91533850000000005</v>
      </c>
      <c r="CP23" s="2" t="s">
        <v>82</v>
      </c>
      <c r="CR23" s="9">
        <v>0.91533850000000005</v>
      </c>
    </row>
    <row r="24" spans="1:96">
      <c r="A24" s="3">
        <f>A21-A20</f>
        <v>6.3291139999999912E-2</v>
      </c>
      <c r="F24" s="22" t="s">
        <v>51</v>
      </c>
      <c r="G24" s="23" t="s">
        <v>52</v>
      </c>
      <c r="H24" s="23" t="s">
        <v>53</v>
      </c>
      <c r="I24" s="23" t="s">
        <v>54</v>
      </c>
      <c r="J24" s="21"/>
      <c r="K24" s="24" t="s">
        <v>59</v>
      </c>
      <c r="L24" s="21">
        <v>2489</v>
      </c>
      <c r="P24" s="2" t="s">
        <v>32</v>
      </c>
      <c r="R24" s="9">
        <f>R19*R23</f>
        <v>3.3465543505651209E-2</v>
      </c>
      <c r="V24" s="2" t="s">
        <v>32</v>
      </c>
      <c r="X24" s="9">
        <f>X19*X23</f>
        <v>0.17605181403233458</v>
      </c>
      <c r="AB24" s="2" t="s">
        <v>32</v>
      </c>
      <c r="AD24" s="9">
        <f>AD19*AD23</f>
        <v>-0.10912072702103215</v>
      </c>
      <c r="AH24" s="2" t="s">
        <v>32</v>
      </c>
      <c r="AJ24" s="9">
        <f>AJ19*AJ23</f>
        <v>2.3653007630149245E-2</v>
      </c>
      <c r="AN24" s="2" t="s">
        <v>32</v>
      </c>
      <c r="AP24" s="9">
        <f>AP19*AP23</f>
        <v>3.7312980792875886E-2</v>
      </c>
      <c r="AT24" s="2" t="s">
        <v>32</v>
      </c>
      <c r="AV24" s="9">
        <f>AV19*AV23</f>
        <v>5.0972953955602515E-2</v>
      </c>
      <c r="AZ24" s="2" t="s">
        <v>32</v>
      </c>
      <c r="BB24" s="9">
        <f>BB19*BB23</f>
        <v>6.4632927118329173E-2</v>
      </c>
      <c r="BF24" s="2" t="s">
        <v>32</v>
      </c>
      <c r="BH24" s="9">
        <f>BH19*BH23</f>
        <v>7.8292900281055816E-2</v>
      </c>
      <c r="BL24" s="2" t="s">
        <v>32</v>
      </c>
      <c r="BN24" s="9">
        <f>BN19*BN23</f>
        <v>9.1952873443782446E-2</v>
      </c>
      <c r="BR24" s="2" t="s">
        <v>32</v>
      </c>
      <c r="BT24" s="9">
        <f>BT19*BT23</f>
        <v>0.10561284660650912</v>
      </c>
      <c r="BX24" s="2" t="s">
        <v>32</v>
      </c>
      <c r="BZ24" s="9">
        <f>BZ19*BZ23</f>
        <v>0.11927281976923573</v>
      </c>
      <c r="CD24" s="2" t="s">
        <v>32</v>
      </c>
      <c r="CF24" s="9">
        <f>CF19*CF23</f>
        <v>0.13293279293196236</v>
      </c>
      <c r="CJ24" s="2" t="s">
        <v>32</v>
      </c>
      <c r="CL24" s="9">
        <f>CL19*CL23</f>
        <v>0.14659276609468899</v>
      </c>
      <c r="CP24" s="2" t="s">
        <v>32</v>
      </c>
      <c r="CR24" s="9">
        <f>CR19*CR23</f>
        <v>0.16025273925741562</v>
      </c>
    </row>
    <row r="25" spans="1:96">
      <c r="F25" s="24" t="s">
        <v>55</v>
      </c>
      <c r="G25" s="26"/>
      <c r="H25" s="26"/>
      <c r="I25" s="26"/>
      <c r="J25" s="21"/>
      <c r="K25" s="24" t="s">
        <v>71</v>
      </c>
      <c r="L25" s="21"/>
      <c r="P25" s="2" t="s">
        <v>10</v>
      </c>
      <c r="R25" s="2">
        <f>R22*R23</f>
        <v>0</v>
      </c>
      <c r="V25" s="2" t="s">
        <v>10</v>
      </c>
      <c r="X25" s="2">
        <f>X22*X23</f>
        <v>0.14258627052668338</v>
      </c>
      <c r="AB25" s="2" t="s">
        <v>10</v>
      </c>
      <c r="AD25" s="2">
        <f>AD22*AD23</f>
        <v>0.14258627052668335</v>
      </c>
      <c r="AH25" s="2" t="s">
        <v>10</v>
      </c>
      <c r="AJ25" s="2">
        <f>AJ22*AJ23</f>
        <v>9.8125358755019668E-3</v>
      </c>
      <c r="AN25" s="2" t="s">
        <v>10</v>
      </c>
      <c r="AP25" s="2">
        <f>AP22*AP23</f>
        <v>3.8474372872246716E-3</v>
      </c>
      <c r="AT25" s="2" t="s">
        <v>10</v>
      </c>
      <c r="AV25" s="2">
        <f>AV22*AV23</f>
        <v>1.7507410449951306E-2</v>
      </c>
      <c r="AZ25" s="2" t="s">
        <v>10</v>
      </c>
      <c r="BB25" s="2">
        <f>BB22*BB23</f>
        <v>3.116738361267796E-2</v>
      </c>
      <c r="BF25" s="2" t="s">
        <v>10</v>
      </c>
      <c r="BH25" s="2">
        <f>BH22*BH23</f>
        <v>4.4827356775404607E-2</v>
      </c>
      <c r="BL25" s="2" t="s">
        <v>10</v>
      </c>
      <c r="BN25" s="2">
        <f>BN22*BN23</f>
        <v>5.8487329938131244E-2</v>
      </c>
      <c r="BR25" s="2" t="s">
        <v>10</v>
      </c>
      <c r="BT25" s="2">
        <f>BT22*BT23</f>
        <v>7.2147303100857901E-2</v>
      </c>
      <c r="BX25" s="2" t="s">
        <v>10</v>
      </c>
      <c r="BZ25" s="2">
        <f>BZ22*BZ23</f>
        <v>8.5807276263584517E-2</v>
      </c>
      <c r="CD25" s="2" t="s">
        <v>10</v>
      </c>
      <c r="CF25" s="2">
        <f>CF22*CF23</f>
        <v>9.9467249426311147E-2</v>
      </c>
      <c r="CJ25" s="2" t="s">
        <v>10</v>
      </c>
      <c r="CL25" s="2">
        <f>CL22*CL23</f>
        <v>0.11312722258903778</v>
      </c>
      <c r="CP25" s="2" t="s">
        <v>10</v>
      </c>
      <c r="CR25" s="2">
        <f>CR22*CR23</f>
        <v>0.12678719575176442</v>
      </c>
    </row>
    <row r="26" spans="1:96">
      <c r="A26" s="29" t="s">
        <v>44</v>
      </c>
      <c r="B26" s="30"/>
      <c r="C26" s="31"/>
      <c r="D26" s="30"/>
      <c r="E26" s="32"/>
      <c r="F26" s="24" t="s">
        <v>56</v>
      </c>
      <c r="G26" s="26"/>
      <c r="H26" s="26"/>
      <c r="I26" s="26"/>
      <c r="J26" s="21"/>
      <c r="K26" s="24" t="s">
        <v>47</v>
      </c>
      <c r="L26" s="21"/>
    </row>
    <row r="27" spans="1:96">
      <c r="A27" s="29" t="s">
        <v>45</v>
      </c>
      <c r="B27" s="30"/>
      <c r="C27" s="31"/>
      <c r="D27" s="30"/>
      <c r="E27" s="32"/>
      <c r="F27" s="24" t="s">
        <v>57</v>
      </c>
      <c r="G27" s="26"/>
      <c r="H27" s="26"/>
      <c r="I27" s="26"/>
      <c r="J27" s="21"/>
      <c r="K27" s="24" t="s">
        <v>48</v>
      </c>
      <c r="L27" s="26"/>
    </row>
    <row r="28" spans="1:96">
      <c r="A28" s="29" t="s">
        <v>61</v>
      </c>
      <c r="B28" s="30"/>
      <c r="C28" s="31"/>
      <c r="D28" s="30"/>
      <c r="E28" s="32"/>
      <c r="F28" s="21"/>
      <c r="G28" s="21"/>
      <c r="H28" s="21"/>
      <c r="I28" s="21"/>
      <c r="J28" s="21"/>
      <c r="K28" s="24" t="s">
        <v>49</v>
      </c>
      <c r="L28" s="26"/>
    </row>
    <row r="29" spans="1:96">
      <c r="A29" s="29" t="s">
        <v>46</v>
      </c>
      <c r="B29" s="30"/>
      <c r="C29" s="31"/>
      <c r="D29" s="30"/>
      <c r="E29" s="32"/>
      <c r="F29" s="21"/>
      <c r="G29" s="21"/>
      <c r="H29" s="21"/>
      <c r="I29" s="21"/>
      <c r="J29" s="21"/>
      <c r="K29" s="24" t="s">
        <v>50</v>
      </c>
      <c r="L29" s="26"/>
    </row>
    <row r="30" spans="1:96">
      <c r="A30" s="29" t="s">
        <v>62</v>
      </c>
      <c r="B30" s="30"/>
      <c r="C30" s="31"/>
      <c r="D30" s="30"/>
      <c r="E30" s="32"/>
      <c r="F30" s="1"/>
    </row>
    <row r="31" spans="1:96">
      <c r="A31" s="29" t="s">
        <v>63</v>
      </c>
      <c r="B31" s="30"/>
      <c r="C31" s="31"/>
      <c r="D31" s="30"/>
      <c r="E31" s="32"/>
    </row>
    <row r="35" spans="1:7">
      <c r="A35" s="1"/>
    </row>
    <row r="41" spans="1:7">
      <c r="G41" s="1"/>
    </row>
    <row r="42" spans="1:7">
      <c r="G42" s="1"/>
    </row>
    <row r="43" spans="1:7">
      <c r="G43" s="1"/>
    </row>
    <row r="44" spans="1:7">
      <c r="G44" s="1"/>
    </row>
    <row r="45" spans="1:7">
      <c r="G45" s="1"/>
    </row>
    <row r="46" spans="1:7">
      <c r="G46" s="1"/>
    </row>
    <row r="47" spans="1:7">
      <c r="G47" s="1"/>
    </row>
    <row r="48" spans="1:7">
      <c r="G48" s="1"/>
    </row>
    <row r="49" spans="7:7">
      <c r="G49" s="1"/>
    </row>
    <row r="50" spans="7:7">
      <c r="G50" s="1"/>
    </row>
    <row r="51" spans="7:7">
      <c r="G51" s="1"/>
    </row>
    <row r="52" spans="7:7">
      <c r="G52" s="1"/>
    </row>
    <row r="53" spans="7:7">
      <c r="G53" s="1"/>
    </row>
    <row r="54" spans="7:7">
      <c r="G54" s="1"/>
    </row>
    <row r="55" spans="7:7">
      <c r="G55" s="1"/>
    </row>
    <row r="56" spans="7:7">
      <c r="G56" s="1"/>
    </row>
    <row r="57" spans="7:7">
      <c r="G57" s="1"/>
    </row>
    <row r="58" spans="7:7">
      <c r="G58" s="1"/>
    </row>
    <row r="59" spans="7:7">
      <c r="G59" s="1"/>
    </row>
    <row r="60" spans="7:7">
      <c r="G60" s="1"/>
    </row>
    <row r="61" spans="7:7">
      <c r="G61" s="1"/>
    </row>
    <row r="62" spans="7:7">
      <c r="G62" s="1"/>
    </row>
    <row r="63" spans="7:7">
      <c r="G63" s="1"/>
    </row>
    <row r="64" spans="7:7">
      <c r="G64" s="1"/>
    </row>
    <row r="65" spans="7:7">
      <c r="G65" s="1"/>
    </row>
  </sheetData>
  <printOptions gridLines="1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Info</vt:lpstr>
      <vt:lpstr>Hearings</vt:lpstr>
      <vt:lpstr>ExecOrders</vt:lpstr>
      <vt:lpstr>MIP</vt:lpstr>
      <vt:lpstr>Figure 9.1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Hypothetical State Analysis</dc:title>
  <dc:creator>Gateway Authorized Customer</dc:creator>
  <cp:lastModifiedBy>Amber</cp:lastModifiedBy>
  <dcterms:created xsi:type="dcterms:W3CDTF">2000-08-10T17:09:02Z</dcterms:created>
  <dcterms:modified xsi:type="dcterms:W3CDTF">2013-08-13T01:17:06Z</dcterms:modified>
</cp:coreProperties>
</file>