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checkCompatibility="1" autoCompressPictures="0"/>
  <bookViews>
    <workbookView xWindow="340" yWindow="2840" windowWidth="25620" windowHeight="16060" activeTab="1"/>
  </bookViews>
  <sheets>
    <sheet name="INFO for Figure5.2" sheetId="93" r:id="rId1"/>
    <sheet name="Figure5.2" sheetId="89" r:id="rId2"/>
    <sheet name="Data for Figure5.2, Entropy" sheetId="76" r:id="rId3"/>
    <sheet name="L.logitstories" sheetId="86" r:id="rId4"/>
    <sheet name="Congestion" sheetId="78" r:id="rId5"/>
    <sheet name="MIP" sheetId="80" r:id="rId6"/>
    <sheet name="Laws" sheetId="83" r:id="rId7"/>
    <sheet name="ExecOrders" sheetId="82" r:id="rId8"/>
    <sheet name="FIG_L.logitstories" sheetId="88" r:id="rId9"/>
    <sheet name="FIG_Congestion" sheetId="79" r:id="rId10"/>
    <sheet name="FIG_Entropy" sheetId="77" r:id="rId11"/>
    <sheet name="FIG_mip" sheetId="81" r:id="rId12"/>
    <sheet name="FIG_Laws" sheetId="85" r:id="rId13"/>
  </sheets>
  <externalReferences>
    <externalReference r:id="rId14"/>
  </externalReferences>
  <definedNames>
    <definedName name="_Regression_Int" localSheetId="2" hidden="1">1</definedName>
    <definedName name="B_agenda_entropy">'Data for Figure5.2, Entropy'!$G$16</definedName>
    <definedName name="B_agenda_herfindahl">'Data for Figure5.2, Entropy'!$G$16</definedName>
    <definedName name="B_cons">'Data for Figure5.2, Entropy'!$G$22</definedName>
    <definedName name="B_countdownpres">'Data for Figure5.2, Entropy'!$G$21</definedName>
    <definedName name="B_entropy">'Data for Figure5.2, Entropy'!$G$17</definedName>
    <definedName name="B_execorderspct">'Data for Figure5.2, Entropy'!$G$19</definedName>
    <definedName name="B_L1.logitstories">'Data for Figure5.2, Entropy'!$G$15</definedName>
    <definedName name="B_lawspct">'Data for Figure5.2, Entropy'!$G$20</definedName>
    <definedName name="B_mippct">'Data for Figure5.2, Entropy'!$G$18</definedName>
    <definedName name="max_agenda_entropy">'Data for Figure5.2, Entropy'!$K$7</definedName>
    <definedName name="max_agenda_herfindahl">'Data for Figure5.2, Entropy'!$K$7</definedName>
    <definedName name="max_countdownpres">'Data for Figure5.2, Entropy'!$K$12</definedName>
    <definedName name="max_entropy">'Data for Figure5.2, Entropy'!$K$8</definedName>
    <definedName name="max_execorderspct">'Data for Figure5.2, Entropy'!$K$10</definedName>
    <definedName name="max_L1.logitstories">'Data for Figure5.2, Entropy'!$K$6</definedName>
    <definedName name="max_lawspct">'Data for Figure5.2, Entropy'!$K$11</definedName>
    <definedName name="max_mippct">'Data for Figure5.2, Entropy'!$K$9</definedName>
    <definedName name="mean_agenda_entropy">'Data for Figure5.2, Entropy'!$H$7</definedName>
    <definedName name="mean_agenda_herfindahl">'Data for Figure5.2, Entropy'!$H$7</definedName>
    <definedName name="mean_countdownpres">'Data for Figure5.2, Entropy'!$H$12</definedName>
    <definedName name="mean_entropy">'Data for Figure5.2, Entropy'!$H$8</definedName>
    <definedName name="mean_execorderspct">'Data for Figure5.2, Entropy'!$H$10</definedName>
    <definedName name="mean_L1.logitstories">'Data for Figure5.2, Entropy'!$H$6</definedName>
    <definedName name="mean_lawspct">'Data for Figure5.2, Entropy'!$H$11</definedName>
    <definedName name="mean_mippct">'Data for Figure5.2, Entropy'!$H$9</definedName>
    <definedName name="min_agenda_entropy">'Data for Figure5.2, Entropy'!$J$7</definedName>
    <definedName name="min_agenda_herfindahl">'Data for Figure5.2, Entropy'!$J$7</definedName>
    <definedName name="min_countdownpres">'Data for Figure5.2, Entropy'!$J$12</definedName>
    <definedName name="min_entropy">'Data for Figure5.2, Entropy'!$J$8</definedName>
    <definedName name="min_execorderspct">'Data for Figure5.2, Entropy'!$J$10</definedName>
    <definedName name="min_L1.logitstories">'Data for Figure5.2, Entropy'!$J$6</definedName>
    <definedName name="min_lawspct">'Data for Figure5.2, Entropy'!$J$11</definedName>
    <definedName name="min_mippct">'Data for Figure5.2, Entropy'!$J$9</definedName>
    <definedName name="sd_agenda_entropy">'Data for Figure5.2, Entropy'!$I$7</definedName>
    <definedName name="sd_agenda_herfindahl">'Data for Figure5.2, Entropy'!$I$7</definedName>
    <definedName name="sd_countdownpres">'Data for Figure5.2, Entropy'!$I$12</definedName>
    <definedName name="sd_entropy">'Data for Figure5.2, Entropy'!$I$8</definedName>
    <definedName name="sd_execorderspct">'Data for Figure5.2, Entropy'!$I$10</definedName>
    <definedName name="sd_L1.logitstories">'Data for Figure5.2, Entropy'!$I$6</definedName>
    <definedName name="sd_lawspct">'Data for Figure5.2, Entropy'!$I$11</definedName>
    <definedName name="sd_mippct">'Data for Figure5.2, Entropy'!$I$9</definedName>
    <definedName name="stories_increase1sd_congestion">Congestion!$E$8</definedName>
    <definedName name="stories_increase1sd_entropy">'Data for Figure5.2, Entropy'!$E$8</definedName>
    <definedName name="stories_increase1sd_execorderspct">ExecOrders!$E$8</definedName>
    <definedName name="stories_increase1sd_laws">Laws!$E$8</definedName>
    <definedName name="stories_increase1sd_mippct">MIP!$E$8</definedName>
    <definedName name="stories_increase1sd_prior">L.logitstories!$E$8</definedName>
    <definedName name="x">[1]L.logitstories!$E$8</definedName>
    <definedName name="xxx">[1]Laws!$E$8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1" i="82" l="1"/>
  <c r="A11" i="82"/>
  <c r="A12" i="82"/>
  <c r="A13" i="82"/>
  <c r="A14" i="82"/>
  <c r="A15" i="82"/>
  <c r="A16" i="82"/>
  <c r="A17" i="82"/>
  <c r="A18" i="82"/>
  <c r="A19" i="82"/>
  <c r="A20" i="82"/>
  <c r="A24" i="82"/>
  <c r="V14" i="82"/>
  <c r="W14" i="82"/>
  <c r="U14" i="82"/>
  <c r="X14" i="82"/>
  <c r="V10" i="82"/>
  <c r="U10" i="82"/>
  <c r="X10" i="82"/>
  <c r="U11" i="82"/>
  <c r="V11" i="82"/>
  <c r="X11" i="82"/>
  <c r="U9" i="82"/>
  <c r="X9" i="82"/>
  <c r="U12" i="82"/>
  <c r="V12" i="82"/>
  <c r="X12" i="82"/>
  <c r="U13" i="82"/>
  <c r="V13" i="82"/>
  <c r="X13" i="82"/>
  <c r="U15" i="82"/>
  <c r="V15" i="82"/>
  <c r="X15" i="82"/>
  <c r="U16" i="82"/>
  <c r="V16" i="82"/>
  <c r="X16" i="82"/>
  <c r="X19" i="82"/>
  <c r="X21" i="82"/>
  <c r="X24" i="82"/>
  <c r="D8" i="82"/>
  <c r="P14" i="82"/>
  <c r="O14" i="82"/>
  <c r="R14" i="82"/>
  <c r="P15" i="82"/>
  <c r="O15" i="82"/>
  <c r="R15" i="82"/>
  <c r="P10" i="82"/>
  <c r="O10" i="82"/>
  <c r="R10" i="82"/>
  <c r="O11" i="82"/>
  <c r="P11" i="82"/>
  <c r="R11" i="82"/>
  <c r="O9" i="82"/>
  <c r="R9" i="82"/>
  <c r="O12" i="82"/>
  <c r="P12" i="82"/>
  <c r="R12" i="82"/>
  <c r="O13" i="82"/>
  <c r="P13" i="82"/>
  <c r="R13" i="82"/>
  <c r="O16" i="82"/>
  <c r="P16" i="82"/>
  <c r="R16" i="82"/>
  <c r="R19" i="82"/>
  <c r="R21" i="82"/>
  <c r="R24" i="82"/>
  <c r="D6" i="82"/>
  <c r="E8" i="82"/>
  <c r="A21" i="83"/>
  <c r="A11" i="83"/>
  <c r="A12" i="83"/>
  <c r="A13" i="83"/>
  <c r="A14" i="83"/>
  <c r="A15" i="83"/>
  <c r="A16" i="83"/>
  <c r="A17" i="83"/>
  <c r="A18" i="83"/>
  <c r="A19" i="83"/>
  <c r="A20" i="83"/>
  <c r="A24" i="83"/>
  <c r="A21" i="80"/>
  <c r="A11" i="80"/>
  <c r="A12" i="80"/>
  <c r="A13" i="80"/>
  <c r="A14" i="80"/>
  <c r="A15" i="80"/>
  <c r="A16" i="80"/>
  <c r="A17" i="80"/>
  <c r="A18" i="80"/>
  <c r="A19" i="80"/>
  <c r="A20" i="80"/>
  <c r="A24" i="80"/>
  <c r="A21" i="78"/>
  <c r="A11" i="78"/>
  <c r="A12" i="78"/>
  <c r="A13" i="78"/>
  <c r="A14" i="78"/>
  <c r="A15" i="78"/>
  <c r="A16" i="78"/>
  <c r="A17" i="78"/>
  <c r="A18" i="78"/>
  <c r="A19" i="78"/>
  <c r="A20" i="78"/>
  <c r="A24" i="78"/>
  <c r="A11" i="86"/>
  <c r="A21" i="86"/>
  <c r="A12" i="86"/>
  <c r="A13" i="86"/>
  <c r="A14" i="86"/>
  <c r="A15" i="86"/>
  <c r="A16" i="86"/>
  <c r="A17" i="86"/>
  <c r="A18" i="86"/>
  <c r="A19" i="86"/>
  <c r="A20" i="86"/>
  <c r="A11" i="76"/>
  <c r="A21" i="76"/>
  <c r="A12" i="76"/>
  <c r="A13" i="76"/>
  <c r="A14" i="76"/>
  <c r="A15" i="76"/>
  <c r="A16" i="76"/>
  <c r="A17" i="76"/>
  <c r="A18" i="76"/>
  <c r="A19" i="76"/>
  <c r="A20" i="76"/>
  <c r="U9" i="78"/>
  <c r="V9" i="78"/>
  <c r="X9" i="78"/>
  <c r="U10" i="78"/>
  <c r="V10" i="78"/>
  <c r="X10" i="78"/>
  <c r="U11" i="78"/>
  <c r="V11" i="78"/>
  <c r="W11" i="78"/>
  <c r="X11" i="78"/>
  <c r="U12" i="78"/>
  <c r="V12" i="78"/>
  <c r="X12" i="78"/>
  <c r="U13" i="78"/>
  <c r="V13" i="78"/>
  <c r="X13" i="78"/>
  <c r="U14" i="78"/>
  <c r="V14" i="78"/>
  <c r="X14" i="78"/>
  <c r="U15" i="78"/>
  <c r="V15" i="78"/>
  <c r="X15" i="78"/>
  <c r="U16" i="78"/>
  <c r="V16" i="78"/>
  <c r="X16" i="78"/>
  <c r="X19" i="78"/>
  <c r="X21" i="78"/>
  <c r="X24" i="78"/>
  <c r="D8" i="78"/>
  <c r="O9" i="78"/>
  <c r="P9" i="78"/>
  <c r="R9" i="78"/>
  <c r="O10" i="78"/>
  <c r="P10" i="78"/>
  <c r="R10" i="78"/>
  <c r="O11" i="78"/>
  <c r="P11" i="78"/>
  <c r="R11" i="78"/>
  <c r="O12" i="78"/>
  <c r="P12" i="78"/>
  <c r="R12" i="78"/>
  <c r="O13" i="78"/>
  <c r="P13" i="78"/>
  <c r="R13" i="78"/>
  <c r="O14" i="78"/>
  <c r="P14" i="78"/>
  <c r="R14" i="78"/>
  <c r="O15" i="78"/>
  <c r="P15" i="78"/>
  <c r="R15" i="78"/>
  <c r="O16" i="78"/>
  <c r="P16" i="78"/>
  <c r="R16" i="78"/>
  <c r="R19" i="78"/>
  <c r="R21" i="78"/>
  <c r="R24" i="78"/>
  <c r="D6" i="78"/>
  <c r="E8" i="78"/>
  <c r="U9" i="83"/>
  <c r="V9" i="83"/>
  <c r="X9" i="83"/>
  <c r="U10" i="83"/>
  <c r="V10" i="83"/>
  <c r="X10" i="83"/>
  <c r="U11" i="83"/>
  <c r="V11" i="83"/>
  <c r="X11" i="83"/>
  <c r="U12" i="83"/>
  <c r="V12" i="83"/>
  <c r="X12" i="83"/>
  <c r="U13" i="83"/>
  <c r="V13" i="83"/>
  <c r="X13" i="83"/>
  <c r="U14" i="83"/>
  <c r="V14" i="83"/>
  <c r="X14" i="83"/>
  <c r="U15" i="83"/>
  <c r="V15" i="83"/>
  <c r="W15" i="83"/>
  <c r="X15" i="83"/>
  <c r="U16" i="83"/>
  <c r="V16" i="83"/>
  <c r="X16" i="83"/>
  <c r="X19" i="83"/>
  <c r="X21" i="83"/>
  <c r="X24" i="83"/>
  <c r="D8" i="83"/>
  <c r="O9" i="83"/>
  <c r="P9" i="83"/>
  <c r="R9" i="83"/>
  <c r="O10" i="83"/>
  <c r="P10" i="83"/>
  <c r="R10" i="83"/>
  <c r="O11" i="83"/>
  <c r="P11" i="83"/>
  <c r="R11" i="83"/>
  <c r="O12" i="83"/>
  <c r="P12" i="83"/>
  <c r="R12" i="83"/>
  <c r="O13" i="83"/>
  <c r="P13" i="83"/>
  <c r="R13" i="83"/>
  <c r="O14" i="83"/>
  <c r="P14" i="83"/>
  <c r="R14" i="83"/>
  <c r="O15" i="83"/>
  <c r="P15" i="83"/>
  <c r="R15" i="83"/>
  <c r="O16" i="83"/>
  <c r="P16" i="83"/>
  <c r="R16" i="83"/>
  <c r="R19" i="83"/>
  <c r="R21" i="83"/>
  <c r="R24" i="83"/>
  <c r="D6" i="83"/>
  <c r="E8" i="83"/>
  <c r="U9" i="80"/>
  <c r="V9" i="80"/>
  <c r="X9" i="80"/>
  <c r="U10" i="80"/>
  <c r="V10" i="80"/>
  <c r="X10" i="80"/>
  <c r="U11" i="80"/>
  <c r="V11" i="80"/>
  <c r="X11" i="80"/>
  <c r="U12" i="80"/>
  <c r="V12" i="80"/>
  <c r="X12" i="80"/>
  <c r="U13" i="80"/>
  <c r="V13" i="80"/>
  <c r="W13" i="80"/>
  <c r="X13" i="80"/>
  <c r="U14" i="80"/>
  <c r="V14" i="80"/>
  <c r="X14" i="80"/>
  <c r="U15" i="80"/>
  <c r="V15" i="80"/>
  <c r="X15" i="80"/>
  <c r="U16" i="80"/>
  <c r="V16" i="80"/>
  <c r="X16" i="80"/>
  <c r="X19" i="80"/>
  <c r="X21" i="80"/>
  <c r="X24" i="80"/>
  <c r="D8" i="80"/>
  <c r="O9" i="80"/>
  <c r="P9" i="80"/>
  <c r="R9" i="80"/>
  <c r="O10" i="80"/>
  <c r="P10" i="80"/>
  <c r="R10" i="80"/>
  <c r="O11" i="80"/>
  <c r="P11" i="80"/>
  <c r="R11" i="80"/>
  <c r="O12" i="80"/>
  <c r="P12" i="80"/>
  <c r="R12" i="80"/>
  <c r="O13" i="80"/>
  <c r="P13" i="80"/>
  <c r="R13" i="80"/>
  <c r="O14" i="80"/>
  <c r="P14" i="80"/>
  <c r="R14" i="80"/>
  <c r="O15" i="80"/>
  <c r="P15" i="80"/>
  <c r="R15" i="80"/>
  <c r="O16" i="80"/>
  <c r="P16" i="80"/>
  <c r="R16" i="80"/>
  <c r="R19" i="80"/>
  <c r="R21" i="80"/>
  <c r="R24" i="80"/>
  <c r="D6" i="80"/>
  <c r="E8" i="80"/>
  <c r="U9" i="86"/>
  <c r="V9" i="86"/>
  <c r="X9" i="86"/>
  <c r="U10" i="86"/>
  <c r="V10" i="86"/>
  <c r="W10" i="86"/>
  <c r="X10" i="86"/>
  <c r="U11" i="86"/>
  <c r="V11" i="86"/>
  <c r="X11" i="86"/>
  <c r="U12" i="86"/>
  <c r="V12" i="86"/>
  <c r="X12" i="86"/>
  <c r="U13" i="86"/>
  <c r="V13" i="86"/>
  <c r="X13" i="86"/>
  <c r="U14" i="86"/>
  <c r="V14" i="86"/>
  <c r="X14" i="86"/>
  <c r="U15" i="86"/>
  <c r="V15" i="86"/>
  <c r="X15" i="86"/>
  <c r="U16" i="86"/>
  <c r="V16" i="86"/>
  <c r="X16" i="86"/>
  <c r="X19" i="86"/>
  <c r="X21" i="86"/>
  <c r="X24" i="86"/>
  <c r="D8" i="86"/>
  <c r="O9" i="86"/>
  <c r="P9" i="86"/>
  <c r="R9" i="86"/>
  <c r="O10" i="86"/>
  <c r="P10" i="86"/>
  <c r="R10" i="86"/>
  <c r="O11" i="86"/>
  <c r="P11" i="86"/>
  <c r="R11" i="86"/>
  <c r="O12" i="86"/>
  <c r="P12" i="86"/>
  <c r="R12" i="86"/>
  <c r="O13" i="86"/>
  <c r="P13" i="86"/>
  <c r="R13" i="86"/>
  <c r="O14" i="86"/>
  <c r="P14" i="86"/>
  <c r="R14" i="86"/>
  <c r="O15" i="86"/>
  <c r="P15" i="86"/>
  <c r="R15" i="86"/>
  <c r="O16" i="86"/>
  <c r="P16" i="86"/>
  <c r="R16" i="86"/>
  <c r="R19" i="86"/>
  <c r="R21" i="86"/>
  <c r="R24" i="86"/>
  <c r="D6" i="86"/>
  <c r="E8" i="86"/>
  <c r="U9" i="76"/>
  <c r="V9" i="76"/>
  <c r="X9" i="76"/>
  <c r="U10" i="76"/>
  <c r="V10" i="76"/>
  <c r="X10" i="76"/>
  <c r="U11" i="76"/>
  <c r="V11" i="76"/>
  <c r="X11" i="76"/>
  <c r="U12" i="76"/>
  <c r="V12" i="76"/>
  <c r="W12" i="76"/>
  <c r="X12" i="76"/>
  <c r="U13" i="76"/>
  <c r="V13" i="76"/>
  <c r="X13" i="76"/>
  <c r="U14" i="76"/>
  <c r="V14" i="76"/>
  <c r="X14" i="76"/>
  <c r="U15" i="76"/>
  <c r="V15" i="76"/>
  <c r="X15" i="76"/>
  <c r="U16" i="76"/>
  <c r="V16" i="76"/>
  <c r="X16" i="76"/>
  <c r="X19" i="76"/>
  <c r="X21" i="76"/>
  <c r="X24" i="76"/>
  <c r="D8" i="76"/>
  <c r="O9" i="76"/>
  <c r="P9" i="76"/>
  <c r="R9" i="76"/>
  <c r="O10" i="76"/>
  <c r="P10" i="76"/>
  <c r="R10" i="76"/>
  <c r="O11" i="76"/>
  <c r="P11" i="76"/>
  <c r="R11" i="76"/>
  <c r="O12" i="76"/>
  <c r="P12" i="76"/>
  <c r="R12" i="76"/>
  <c r="O13" i="76"/>
  <c r="P13" i="76"/>
  <c r="R13" i="76"/>
  <c r="O14" i="76"/>
  <c r="P14" i="76"/>
  <c r="R14" i="76"/>
  <c r="O15" i="76"/>
  <c r="P15" i="76"/>
  <c r="R15" i="76"/>
  <c r="O16" i="76"/>
  <c r="P16" i="76"/>
  <c r="R16" i="76"/>
  <c r="R19" i="76"/>
  <c r="R21" i="76"/>
  <c r="R24" i="76"/>
  <c r="D6" i="76"/>
  <c r="E8" i="76"/>
  <c r="CO9" i="76"/>
  <c r="CP9" i="76"/>
  <c r="CR9" i="76"/>
  <c r="CO10" i="76"/>
  <c r="CP10" i="76"/>
  <c r="CR10" i="76"/>
  <c r="CO11" i="76"/>
  <c r="CP11" i="76"/>
  <c r="CR11" i="76"/>
  <c r="CO12" i="76"/>
  <c r="CO13" i="76"/>
  <c r="CP13" i="76"/>
  <c r="CR13" i="76"/>
  <c r="CO14" i="76"/>
  <c r="CP14" i="76"/>
  <c r="CR14" i="76"/>
  <c r="CO15" i="76"/>
  <c r="CP15" i="76"/>
  <c r="CR15" i="76"/>
  <c r="CO16" i="76"/>
  <c r="CP16" i="76"/>
  <c r="CR16" i="76"/>
  <c r="AG9" i="76"/>
  <c r="AH9" i="76"/>
  <c r="AJ9" i="76"/>
  <c r="AG10" i="76"/>
  <c r="AH10" i="76"/>
  <c r="AJ10" i="76"/>
  <c r="AG11" i="76"/>
  <c r="AH11" i="76"/>
  <c r="AJ11" i="76"/>
  <c r="AG12" i="76"/>
  <c r="AH12" i="76"/>
  <c r="AJ12" i="76"/>
  <c r="AG13" i="76"/>
  <c r="AH13" i="76"/>
  <c r="AJ13" i="76"/>
  <c r="AG14" i="76"/>
  <c r="AH14" i="76"/>
  <c r="AJ14" i="76"/>
  <c r="AG15" i="76"/>
  <c r="AH15" i="76"/>
  <c r="AJ15" i="76"/>
  <c r="AG16" i="76"/>
  <c r="AH16" i="76"/>
  <c r="AJ16" i="76"/>
  <c r="AJ19" i="76"/>
  <c r="AJ21" i="76"/>
  <c r="AJ24" i="76"/>
  <c r="D11" i="76"/>
  <c r="CO9" i="86"/>
  <c r="CP9" i="86"/>
  <c r="CR9" i="86"/>
  <c r="CO10" i="86"/>
  <c r="CR10" i="86"/>
  <c r="CO11" i="86"/>
  <c r="CP11" i="86"/>
  <c r="CR11" i="86"/>
  <c r="CO12" i="86"/>
  <c r="CP12" i="86"/>
  <c r="CR12" i="86"/>
  <c r="CO13" i="86"/>
  <c r="CP13" i="86"/>
  <c r="CR13" i="86"/>
  <c r="CO14" i="86"/>
  <c r="CP14" i="86"/>
  <c r="CR14" i="86"/>
  <c r="CO15" i="86"/>
  <c r="CP15" i="86"/>
  <c r="CR15" i="86"/>
  <c r="CO16" i="86"/>
  <c r="CP16" i="86"/>
  <c r="CR16" i="86"/>
  <c r="CR19" i="86"/>
  <c r="CR21" i="86"/>
  <c r="CR24" i="86"/>
  <c r="D21" i="86"/>
  <c r="AG9" i="86"/>
  <c r="AH9" i="86"/>
  <c r="AJ9" i="86"/>
  <c r="AG10" i="86"/>
  <c r="AJ10" i="86"/>
  <c r="AG11" i="86"/>
  <c r="AH11" i="86"/>
  <c r="AJ11" i="86"/>
  <c r="AG12" i="86"/>
  <c r="AH12" i="86"/>
  <c r="AJ12" i="86"/>
  <c r="AG13" i="86"/>
  <c r="AH13" i="86"/>
  <c r="AJ13" i="86"/>
  <c r="AG14" i="86"/>
  <c r="AH14" i="86"/>
  <c r="AJ14" i="86"/>
  <c r="AG15" i="86"/>
  <c r="AH15" i="86"/>
  <c r="AJ15" i="86"/>
  <c r="AG16" i="86"/>
  <c r="AH16" i="86"/>
  <c r="AJ16" i="86"/>
  <c r="AJ19" i="86"/>
  <c r="AJ21" i="86"/>
  <c r="AJ24" i="86"/>
  <c r="D11" i="86"/>
  <c r="D23" i="86"/>
  <c r="AN15" i="83"/>
  <c r="AH15" i="83"/>
  <c r="CP13" i="80"/>
  <c r="CJ13" i="80"/>
  <c r="CD13" i="80"/>
  <c r="BX13" i="80"/>
  <c r="BR13" i="80"/>
  <c r="BL13" i="80"/>
  <c r="BF13" i="80"/>
  <c r="AZ13" i="80"/>
  <c r="AT13" i="80"/>
  <c r="AN13" i="80"/>
  <c r="AH13" i="80"/>
  <c r="CN5" i="80"/>
  <c r="CH5" i="80"/>
  <c r="CB5" i="80"/>
  <c r="BV5" i="80"/>
  <c r="BP5" i="80"/>
  <c r="BJ5" i="80"/>
  <c r="BD5" i="80"/>
  <c r="AX5" i="80"/>
  <c r="AR5" i="80"/>
  <c r="AL5" i="80"/>
  <c r="AF5" i="80"/>
  <c r="AL5" i="83"/>
  <c r="AF5" i="83"/>
  <c r="AF5" i="76"/>
  <c r="CP11" i="78"/>
  <c r="AN11" i="78"/>
  <c r="AL5" i="78"/>
  <c r="AH11" i="78"/>
  <c r="AF5" i="78"/>
  <c r="AR5" i="83"/>
  <c r="AT15" i="83"/>
  <c r="AR5" i="78"/>
  <c r="AX5" i="78"/>
  <c r="BD5" i="78"/>
  <c r="BJ5" i="78"/>
  <c r="BP5" i="78"/>
  <c r="BV5" i="78"/>
  <c r="CB5" i="78"/>
  <c r="CH5" i="78"/>
  <c r="CN5" i="78"/>
  <c r="AT11" i="78"/>
  <c r="AZ11" i="78"/>
  <c r="BF11" i="78"/>
  <c r="BL11" i="78"/>
  <c r="BR11" i="78"/>
  <c r="BX11" i="78"/>
  <c r="CD11" i="78"/>
  <c r="CJ11" i="78"/>
  <c r="AZ15" i="83"/>
  <c r="AX5" i="83"/>
  <c r="BD5" i="83"/>
  <c r="BF15" i="83"/>
  <c r="BL15" i="83"/>
  <c r="BJ5" i="83"/>
  <c r="BP5" i="83"/>
  <c r="BR15" i="83"/>
  <c r="BX15" i="83"/>
  <c r="BV5" i="83"/>
  <c r="CB5" i="83"/>
  <c r="CD15" i="83"/>
  <c r="CJ15" i="83"/>
  <c r="CH5" i="83"/>
  <c r="CN5" i="83"/>
  <c r="CP15" i="83"/>
  <c r="AC10" i="86"/>
  <c r="AC11" i="78"/>
  <c r="AC12" i="76"/>
  <c r="AC13" i="80"/>
  <c r="AC14" i="82"/>
  <c r="AC15" i="83"/>
  <c r="GC11" i="78"/>
  <c r="GA11" i="78"/>
  <c r="FW11" i="78"/>
  <c r="FU11" i="78"/>
  <c r="FO11" i="78"/>
  <c r="FK11" i="78"/>
  <c r="FI11" i="78"/>
  <c r="FE11" i="78"/>
  <c r="FC11" i="78"/>
  <c r="EW11" i="78"/>
  <c r="ES11" i="78"/>
  <c r="EQ11" i="78"/>
  <c r="EM11" i="78"/>
  <c r="EK11" i="78"/>
  <c r="EE11" i="78"/>
  <c r="EA11" i="78"/>
  <c r="DY11" i="78"/>
  <c r="DU11" i="78"/>
  <c r="DS11" i="78"/>
  <c r="DM11" i="78"/>
  <c r="DI11" i="78"/>
  <c r="DG11" i="78"/>
  <c r="DC11" i="78"/>
  <c r="DA11" i="78"/>
  <c r="CU11" i="78"/>
  <c r="CO11" i="78"/>
  <c r="CI11" i="78"/>
  <c r="CC11" i="78"/>
  <c r="BW11" i="78"/>
  <c r="BQ11" i="78"/>
  <c r="BK11" i="78"/>
  <c r="BE11" i="78"/>
  <c r="AY11" i="78"/>
  <c r="AS11" i="78"/>
  <c r="AM11" i="78"/>
  <c r="AG11" i="78"/>
  <c r="AB11" i="78"/>
  <c r="AA11" i="78"/>
  <c r="CP11" i="80"/>
  <c r="CO11" i="80"/>
  <c r="CJ11" i="80"/>
  <c r="CI11" i="80"/>
  <c r="CD11" i="80"/>
  <c r="CC11" i="80"/>
  <c r="BX11" i="80"/>
  <c r="BW11" i="80"/>
  <c r="BR11" i="80"/>
  <c r="BQ11" i="80"/>
  <c r="BL11" i="80"/>
  <c r="BK11" i="80"/>
  <c r="BF11" i="80"/>
  <c r="BE11" i="80"/>
  <c r="AZ11" i="80"/>
  <c r="AY11" i="80"/>
  <c r="AT11" i="80"/>
  <c r="AS11" i="80"/>
  <c r="AN11" i="80"/>
  <c r="AM11" i="80"/>
  <c r="AH11" i="80"/>
  <c r="AG11" i="80"/>
  <c r="AB11" i="80"/>
  <c r="AA11" i="80"/>
  <c r="CP11" i="82"/>
  <c r="CO11" i="82"/>
  <c r="CJ11" i="82"/>
  <c r="CI11" i="82"/>
  <c r="CD11" i="82"/>
  <c r="CC11" i="82"/>
  <c r="BX11" i="82"/>
  <c r="BW11" i="82"/>
  <c r="BR11" i="82"/>
  <c r="BQ11" i="82"/>
  <c r="BL11" i="82"/>
  <c r="BK11" i="82"/>
  <c r="BF11" i="82"/>
  <c r="BE11" i="82"/>
  <c r="AZ11" i="82"/>
  <c r="AY11" i="82"/>
  <c r="AT11" i="82"/>
  <c r="AS11" i="82"/>
  <c r="AN11" i="82"/>
  <c r="AM11" i="82"/>
  <c r="AH11" i="82"/>
  <c r="AG11" i="82"/>
  <c r="AB11" i="82"/>
  <c r="AA11" i="82"/>
  <c r="CP11" i="83"/>
  <c r="CO11" i="83"/>
  <c r="CJ11" i="83"/>
  <c r="CI11" i="83"/>
  <c r="CD11" i="83"/>
  <c r="CC11" i="83"/>
  <c r="BX11" i="83"/>
  <c r="BW11" i="83"/>
  <c r="BR11" i="83"/>
  <c r="BQ11" i="83"/>
  <c r="BL11" i="83"/>
  <c r="BK11" i="83"/>
  <c r="BF11" i="83"/>
  <c r="BE11" i="83"/>
  <c r="AZ11" i="83"/>
  <c r="AY11" i="83"/>
  <c r="AT11" i="83"/>
  <c r="AS11" i="83"/>
  <c r="AN11" i="83"/>
  <c r="AM11" i="83"/>
  <c r="AH11" i="83"/>
  <c r="AG11" i="83"/>
  <c r="AB11" i="83"/>
  <c r="AA11" i="83"/>
  <c r="CJ11" i="76"/>
  <c r="CI11" i="76"/>
  <c r="CD11" i="76"/>
  <c r="CC11" i="76"/>
  <c r="BX11" i="76"/>
  <c r="BW11" i="76"/>
  <c r="BR11" i="76"/>
  <c r="BQ11" i="76"/>
  <c r="BL11" i="76"/>
  <c r="BK11" i="76"/>
  <c r="BF11" i="76"/>
  <c r="BE11" i="76"/>
  <c r="AZ11" i="76"/>
  <c r="AY11" i="76"/>
  <c r="AT11" i="76"/>
  <c r="AS11" i="76"/>
  <c r="AN11" i="76"/>
  <c r="AM11" i="76"/>
  <c r="AB11" i="76"/>
  <c r="AA11" i="76"/>
  <c r="GA11" i="86"/>
  <c r="FU11" i="86"/>
  <c r="FO11" i="86"/>
  <c r="FI11" i="86"/>
  <c r="FC11" i="86"/>
  <c r="EW11" i="86"/>
  <c r="EQ11" i="86"/>
  <c r="EK11" i="86"/>
  <c r="EE11" i="86"/>
  <c r="DY11" i="86"/>
  <c r="DS11" i="86"/>
  <c r="DM11" i="86"/>
  <c r="DG11" i="86"/>
  <c r="DA11" i="86"/>
  <c r="CU11" i="86"/>
  <c r="CJ11" i="86"/>
  <c r="CI11" i="86"/>
  <c r="CD11" i="86"/>
  <c r="CC11" i="86"/>
  <c r="BX11" i="86"/>
  <c r="BW11" i="86"/>
  <c r="BR11" i="86"/>
  <c r="BQ11" i="86"/>
  <c r="BL11" i="86"/>
  <c r="BK11" i="86"/>
  <c r="BF11" i="86"/>
  <c r="BE11" i="86"/>
  <c r="AZ11" i="86"/>
  <c r="AY11" i="86"/>
  <c r="AT11" i="86"/>
  <c r="AS11" i="86"/>
  <c r="AN11" i="86"/>
  <c r="AM11" i="86"/>
  <c r="AB11" i="86"/>
  <c r="AA11" i="86"/>
  <c r="GB16" i="86"/>
  <c r="GA16" i="86"/>
  <c r="GD16" i="86"/>
  <c r="FV16" i="86"/>
  <c r="FU16" i="86"/>
  <c r="FX16" i="86"/>
  <c r="FP16" i="86"/>
  <c r="FO16" i="86"/>
  <c r="FR16" i="86"/>
  <c r="FJ16" i="86"/>
  <c r="FI16" i="86"/>
  <c r="FL16" i="86"/>
  <c r="FD16" i="86"/>
  <c r="FC16" i="86"/>
  <c r="FF16" i="86"/>
  <c r="EX16" i="86"/>
  <c r="EW16" i="86"/>
  <c r="EZ16" i="86"/>
  <c r="ER16" i="86"/>
  <c r="EQ16" i="86"/>
  <c r="ET16" i="86"/>
  <c r="EL16" i="86"/>
  <c r="EK16" i="86"/>
  <c r="EN16" i="86"/>
  <c r="EF16" i="86"/>
  <c r="EE16" i="86"/>
  <c r="EH16" i="86"/>
  <c r="DZ16" i="86"/>
  <c r="DY16" i="86"/>
  <c r="EB16" i="86"/>
  <c r="DT16" i="86"/>
  <c r="DS16" i="86"/>
  <c r="DV16" i="86"/>
  <c r="DN16" i="86"/>
  <c r="DM16" i="86"/>
  <c r="DP16" i="86"/>
  <c r="DH16" i="86"/>
  <c r="DG16" i="86"/>
  <c r="DJ16" i="86"/>
  <c r="DB16" i="86"/>
  <c r="DA16" i="86"/>
  <c r="DD16" i="86"/>
  <c r="CV16" i="86"/>
  <c r="CU16" i="86"/>
  <c r="CX16" i="86"/>
  <c r="CJ16" i="86"/>
  <c r="CI16" i="86"/>
  <c r="CL16" i="86"/>
  <c r="CD16" i="86"/>
  <c r="CC16" i="86"/>
  <c r="CF16" i="86"/>
  <c r="BX16" i="86"/>
  <c r="BW16" i="86"/>
  <c r="BZ16" i="86"/>
  <c r="BR16" i="86"/>
  <c r="BQ16" i="86"/>
  <c r="BT16" i="86"/>
  <c r="BL16" i="86"/>
  <c r="BK16" i="86"/>
  <c r="BN16" i="86"/>
  <c r="BF16" i="86"/>
  <c r="BE16" i="86"/>
  <c r="BH16" i="86"/>
  <c r="AZ16" i="86"/>
  <c r="AY16" i="86"/>
  <c r="BB16" i="86"/>
  <c r="AT16" i="86"/>
  <c r="AS16" i="86"/>
  <c r="AV16" i="86"/>
  <c r="AN16" i="86"/>
  <c r="AM16" i="86"/>
  <c r="AP16" i="86"/>
  <c r="AB16" i="86"/>
  <c r="AA16" i="86"/>
  <c r="AD16" i="86"/>
  <c r="GA15" i="86"/>
  <c r="GD15" i="86"/>
  <c r="FU15" i="86"/>
  <c r="FX15" i="86"/>
  <c r="FO15" i="86"/>
  <c r="FR15" i="86"/>
  <c r="FI15" i="86"/>
  <c r="FL15" i="86"/>
  <c r="FC15" i="86"/>
  <c r="FF15" i="86"/>
  <c r="EW15" i="86"/>
  <c r="EZ15" i="86"/>
  <c r="EQ15" i="86"/>
  <c r="ET15" i="86"/>
  <c r="EK15" i="86"/>
  <c r="EN15" i="86"/>
  <c r="EE15" i="86"/>
  <c r="EH15" i="86"/>
  <c r="DY15" i="86"/>
  <c r="EB15" i="86"/>
  <c r="DS15" i="86"/>
  <c r="DV15" i="86"/>
  <c r="DM15" i="86"/>
  <c r="DP15" i="86"/>
  <c r="DG15" i="86"/>
  <c r="DJ15" i="86"/>
  <c r="DA15" i="86"/>
  <c r="DD15" i="86"/>
  <c r="CU15" i="86"/>
  <c r="CX15" i="86"/>
  <c r="CJ15" i="86"/>
  <c r="CI15" i="86"/>
  <c r="CD15" i="86"/>
  <c r="CC15" i="86"/>
  <c r="BX15" i="86"/>
  <c r="BW15" i="86"/>
  <c r="BR15" i="86"/>
  <c r="BQ15" i="86"/>
  <c r="BL15" i="86"/>
  <c r="BK15" i="86"/>
  <c r="BF15" i="86"/>
  <c r="BE15" i="86"/>
  <c r="AZ15" i="86"/>
  <c r="AY15" i="86"/>
  <c r="AT15" i="86"/>
  <c r="AS15" i="86"/>
  <c r="AN15" i="86"/>
  <c r="AM15" i="86"/>
  <c r="AB15" i="86"/>
  <c r="AA15" i="86"/>
  <c r="GA14" i="86"/>
  <c r="GD14" i="86"/>
  <c r="FU14" i="86"/>
  <c r="FX14" i="86"/>
  <c r="FO14" i="86"/>
  <c r="FR14" i="86"/>
  <c r="FI14" i="86"/>
  <c r="FL14" i="86"/>
  <c r="FC14" i="86"/>
  <c r="FF14" i="86"/>
  <c r="EW14" i="86"/>
  <c r="EZ14" i="86"/>
  <c r="EQ14" i="86"/>
  <c r="ET14" i="86"/>
  <c r="EK14" i="86"/>
  <c r="EN14" i="86"/>
  <c r="EE14" i="86"/>
  <c r="EH14" i="86"/>
  <c r="DY14" i="86"/>
  <c r="EB14" i="86"/>
  <c r="DS14" i="86"/>
  <c r="DV14" i="86"/>
  <c r="DM14" i="86"/>
  <c r="DP14" i="86"/>
  <c r="DG14" i="86"/>
  <c r="DJ14" i="86"/>
  <c r="DA14" i="86"/>
  <c r="DD14" i="86"/>
  <c r="CU14" i="86"/>
  <c r="CX14" i="86"/>
  <c r="CJ14" i="86"/>
  <c r="CI14" i="86"/>
  <c r="CD14" i="86"/>
  <c r="CC14" i="86"/>
  <c r="BX14" i="86"/>
  <c r="BW14" i="86"/>
  <c r="BR14" i="86"/>
  <c r="BQ14" i="86"/>
  <c r="BL14" i="86"/>
  <c r="BK14" i="86"/>
  <c r="BF14" i="86"/>
  <c r="BE14" i="86"/>
  <c r="AZ14" i="86"/>
  <c r="AY14" i="86"/>
  <c r="AT14" i="86"/>
  <c r="AS14" i="86"/>
  <c r="AN14" i="86"/>
  <c r="AM14" i="86"/>
  <c r="AB14" i="86"/>
  <c r="AA14" i="86"/>
  <c r="GA13" i="86"/>
  <c r="GD13" i="86"/>
  <c r="FU13" i="86"/>
  <c r="FX13" i="86"/>
  <c r="FO13" i="86"/>
  <c r="FR13" i="86"/>
  <c r="FI13" i="86"/>
  <c r="FL13" i="86"/>
  <c r="FC13" i="86"/>
  <c r="FF13" i="86"/>
  <c r="EW13" i="86"/>
  <c r="EZ13" i="86"/>
  <c r="EQ13" i="86"/>
  <c r="ET13" i="86"/>
  <c r="EK13" i="86"/>
  <c r="EN13" i="86"/>
  <c r="EE13" i="86"/>
  <c r="EH13" i="86"/>
  <c r="DY13" i="86"/>
  <c r="EB13" i="86"/>
  <c r="DS13" i="86"/>
  <c r="DV13" i="86"/>
  <c r="DM13" i="86"/>
  <c r="DP13" i="86"/>
  <c r="DG13" i="86"/>
  <c r="DJ13" i="86"/>
  <c r="DA13" i="86"/>
  <c r="DD13" i="86"/>
  <c r="CU13" i="86"/>
  <c r="CX13" i="86"/>
  <c r="CJ13" i="86"/>
  <c r="CI13" i="86"/>
  <c r="CL13" i="86"/>
  <c r="CD13" i="86"/>
  <c r="CC13" i="86"/>
  <c r="CF13" i="86"/>
  <c r="BX13" i="86"/>
  <c r="BW13" i="86"/>
  <c r="BZ13" i="86"/>
  <c r="BR13" i="86"/>
  <c r="BQ13" i="86"/>
  <c r="BT13" i="86"/>
  <c r="BL13" i="86"/>
  <c r="BK13" i="86"/>
  <c r="BN13" i="86"/>
  <c r="BF13" i="86"/>
  <c r="BE13" i="86"/>
  <c r="BH13" i="86"/>
  <c r="AZ13" i="86"/>
  <c r="AY13" i="86"/>
  <c r="BB13" i="86"/>
  <c r="AT13" i="86"/>
  <c r="AS13" i="86"/>
  <c r="AV13" i="86"/>
  <c r="AN13" i="86"/>
  <c r="AM13" i="86"/>
  <c r="AP13" i="86"/>
  <c r="AB13" i="86"/>
  <c r="AA13" i="86"/>
  <c r="AD13" i="86"/>
  <c r="GA12" i="86"/>
  <c r="GD12" i="86"/>
  <c r="FU12" i="86"/>
  <c r="FX12" i="86"/>
  <c r="FO12" i="86"/>
  <c r="FR12" i="86"/>
  <c r="FI12" i="86"/>
  <c r="FL12" i="86"/>
  <c r="FC12" i="86"/>
  <c r="FF12" i="86"/>
  <c r="EW12" i="86"/>
  <c r="EZ12" i="86"/>
  <c r="EQ12" i="86"/>
  <c r="ET12" i="86"/>
  <c r="EK12" i="86"/>
  <c r="EN12" i="86"/>
  <c r="EE12" i="86"/>
  <c r="EH12" i="86"/>
  <c r="DY12" i="86"/>
  <c r="EB12" i="86"/>
  <c r="DS12" i="86"/>
  <c r="DV12" i="86"/>
  <c r="DM12" i="86"/>
  <c r="DP12" i="86"/>
  <c r="DG12" i="86"/>
  <c r="DJ12" i="86"/>
  <c r="DA12" i="86"/>
  <c r="DD12" i="86"/>
  <c r="CU12" i="86"/>
  <c r="CX12" i="86"/>
  <c r="CJ12" i="86"/>
  <c r="CI12" i="86"/>
  <c r="CD12" i="86"/>
  <c r="CC12" i="86"/>
  <c r="BX12" i="86"/>
  <c r="BW12" i="86"/>
  <c r="BR12" i="86"/>
  <c r="BQ12" i="86"/>
  <c r="BL12" i="86"/>
  <c r="BK12" i="86"/>
  <c r="BF12" i="86"/>
  <c r="BE12" i="86"/>
  <c r="AZ12" i="86"/>
  <c r="AY12" i="86"/>
  <c r="AT12" i="86"/>
  <c r="AS12" i="86"/>
  <c r="AN12" i="86"/>
  <c r="AM12" i="86"/>
  <c r="AB12" i="86"/>
  <c r="AA12" i="86"/>
  <c r="GD11" i="86"/>
  <c r="FX11" i="86"/>
  <c r="FR11" i="86"/>
  <c r="FL11" i="86"/>
  <c r="FF11" i="86"/>
  <c r="EZ11" i="86"/>
  <c r="ET11" i="86"/>
  <c r="EN11" i="86"/>
  <c r="EH11" i="86"/>
  <c r="EB11" i="86"/>
  <c r="DV11" i="86"/>
  <c r="DP11" i="86"/>
  <c r="DJ11" i="86"/>
  <c r="DD11" i="86"/>
  <c r="CX11" i="86"/>
  <c r="BZ11" i="86"/>
  <c r="BB11" i="86"/>
  <c r="GA10" i="86"/>
  <c r="GD10" i="86"/>
  <c r="FU10" i="86"/>
  <c r="FX10" i="86"/>
  <c r="FO10" i="86"/>
  <c r="FR10" i="86"/>
  <c r="FI10" i="86"/>
  <c r="FL10" i="86"/>
  <c r="FC10" i="86"/>
  <c r="FF10" i="86"/>
  <c r="EW10" i="86"/>
  <c r="EZ10" i="86"/>
  <c r="EQ10" i="86"/>
  <c r="ET10" i="86"/>
  <c r="EK10" i="86"/>
  <c r="EN10" i="86"/>
  <c r="EE10" i="86"/>
  <c r="EH10" i="86"/>
  <c r="DY10" i="86"/>
  <c r="EB10" i="86"/>
  <c r="DS10" i="86"/>
  <c r="DV10" i="86"/>
  <c r="DM10" i="86"/>
  <c r="DP10" i="86"/>
  <c r="DG10" i="86"/>
  <c r="DJ10" i="86"/>
  <c r="DA10" i="86"/>
  <c r="DD10" i="86"/>
  <c r="CU10" i="86"/>
  <c r="CX10" i="86"/>
  <c r="CI10" i="86"/>
  <c r="CL10" i="86"/>
  <c r="CC10" i="86"/>
  <c r="CF10" i="86"/>
  <c r="BW10" i="86"/>
  <c r="BZ10" i="86"/>
  <c r="BQ10" i="86"/>
  <c r="BT10" i="86"/>
  <c r="BK10" i="86"/>
  <c r="BN10" i="86"/>
  <c r="BE10" i="86"/>
  <c r="BH10" i="86"/>
  <c r="AY10" i="86"/>
  <c r="BB10" i="86"/>
  <c r="AS10" i="86"/>
  <c r="AV10" i="86"/>
  <c r="AM10" i="86"/>
  <c r="AP10" i="86"/>
  <c r="AB10" i="86"/>
  <c r="AA10" i="86"/>
  <c r="GB9" i="86"/>
  <c r="GA9" i="86"/>
  <c r="GD9" i="86"/>
  <c r="FV9" i="86"/>
  <c r="FU9" i="86"/>
  <c r="FX9" i="86"/>
  <c r="FP9" i="86"/>
  <c r="FO9" i="86"/>
  <c r="FR9" i="86"/>
  <c r="FJ9" i="86"/>
  <c r="FI9" i="86"/>
  <c r="FL9" i="86"/>
  <c r="FD9" i="86"/>
  <c r="FC9" i="86"/>
  <c r="FF9" i="86"/>
  <c r="EX9" i="86"/>
  <c r="EW9" i="86"/>
  <c r="EZ9" i="86"/>
  <c r="ER9" i="86"/>
  <c r="EQ9" i="86"/>
  <c r="ET9" i="86"/>
  <c r="EL9" i="86"/>
  <c r="EK9" i="86"/>
  <c r="EN9" i="86"/>
  <c r="EF9" i="86"/>
  <c r="EE9" i="86"/>
  <c r="EH9" i="86"/>
  <c r="DZ9" i="86"/>
  <c r="DY9" i="86"/>
  <c r="EB9" i="86"/>
  <c r="DT9" i="86"/>
  <c r="DS9" i="86"/>
  <c r="DV9" i="86"/>
  <c r="DN9" i="86"/>
  <c r="DM9" i="86"/>
  <c r="DP9" i="86"/>
  <c r="DH9" i="86"/>
  <c r="DG9" i="86"/>
  <c r="DJ9" i="86"/>
  <c r="DB9" i="86"/>
  <c r="DA9" i="86"/>
  <c r="DD9" i="86"/>
  <c r="CV9" i="86"/>
  <c r="CU9" i="86"/>
  <c r="CX9" i="86"/>
  <c r="CJ9" i="86"/>
  <c r="CI9" i="86"/>
  <c r="CL9" i="86"/>
  <c r="CD9" i="86"/>
  <c r="CC9" i="86"/>
  <c r="CF9" i="86"/>
  <c r="BX9" i="86"/>
  <c r="BW9" i="86"/>
  <c r="BZ9" i="86"/>
  <c r="BR9" i="86"/>
  <c r="BQ9" i="86"/>
  <c r="BT9" i="86"/>
  <c r="BL9" i="86"/>
  <c r="BK9" i="86"/>
  <c r="BN9" i="86"/>
  <c r="BF9" i="86"/>
  <c r="BE9" i="86"/>
  <c r="BH9" i="86"/>
  <c r="AZ9" i="86"/>
  <c r="AY9" i="86"/>
  <c r="BB9" i="86"/>
  <c r="AT9" i="86"/>
  <c r="AS9" i="86"/>
  <c r="AV9" i="86"/>
  <c r="AN9" i="86"/>
  <c r="AM9" i="86"/>
  <c r="AP9" i="86"/>
  <c r="AB9" i="86"/>
  <c r="AA9" i="86"/>
  <c r="AD9" i="86"/>
  <c r="AA9" i="83"/>
  <c r="AB9" i="83"/>
  <c r="AD9" i="83"/>
  <c r="AG9" i="83"/>
  <c r="AH9" i="83"/>
  <c r="AJ9" i="83"/>
  <c r="AM9" i="83"/>
  <c r="AN9" i="83"/>
  <c r="AP9" i="83"/>
  <c r="AS9" i="83"/>
  <c r="AT9" i="83"/>
  <c r="AV9" i="83"/>
  <c r="AY9" i="83"/>
  <c r="AZ9" i="83"/>
  <c r="BB9" i="83"/>
  <c r="BE9" i="83"/>
  <c r="BF9" i="83"/>
  <c r="BH9" i="83"/>
  <c r="BK9" i="83"/>
  <c r="BL9" i="83"/>
  <c r="BN9" i="83"/>
  <c r="BQ9" i="83"/>
  <c r="BR9" i="83"/>
  <c r="BT9" i="83"/>
  <c r="BW9" i="83"/>
  <c r="BX9" i="83"/>
  <c r="BZ9" i="83"/>
  <c r="CC9" i="83"/>
  <c r="CD9" i="83"/>
  <c r="CF9" i="83"/>
  <c r="CI9" i="83"/>
  <c r="CJ9" i="83"/>
  <c r="CL9" i="83"/>
  <c r="CO9" i="83"/>
  <c r="CP9" i="83"/>
  <c r="CR9" i="83"/>
  <c r="AA10" i="83"/>
  <c r="AB10" i="83"/>
  <c r="AG10" i="83"/>
  <c r="AH10" i="83"/>
  <c r="AM10" i="83"/>
  <c r="AN10" i="83"/>
  <c r="AS10" i="83"/>
  <c r="AT10" i="83"/>
  <c r="AY10" i="83"/>
  <c r="AZ10" i="83"/>
  <c r="BB10" i="83"/>
  <c r="BE10" i="83"/>
  <c r="BF10" i="83"/>
  <c r="BK10" i="83"/>
  <c r="BL10" i="83"/>
  <c r="BQ10" i="83"/>
  <c r="BR10" i="83"/>
  <c r="BW10" i="83"/>
  <c r="BX10" i="83"/>
  <c r="CC10" i="83"/>
  <c r="CD10" i="83"/>
  <c r="CI10" i="83"/>
  <c r="CJ10" i="83"/>
  <c r="CO10" i="83"/>
  <c r="CP10" i="83"/>
  <c r="AA12" i="83"/>
  <c r="AB12" i="83"/>
  <c r="AG12" i="83"/>
  <c r="AH12" i="83"/>
  <c r="AM12" i="83"/>
  <c r="AN12" i="83"/>
  <c r="AS12" i="83"/>
  <c r="AT12" i="83"/>
  <c r="AY12" i="83"/>
  <c r="AZ12" i="83"/>
  <c r="BE12" i="83"/>
  <c r="BF12" i="83"/>
  <c r="BK12" i="83"/>
  <c r="BL12" i="83"/>
  <c r="BQ12" i="83"/>
  <c r="BR12" i="83"/>
  <c r="BW12" i="83"/>
  <c r="BX12" i="83"/>
  <c r="BZ12" i="83"/>
  <c r="CC12" i="83"/>
  <c r="CD12" i="83"/>
  <c r="CI12" i="83"/>
  <c r="CJ12" i="83"/>
  <c r="CO12" i="83"/>
  <c r="CP12" i="83"/>
  <c r="AA13" i="83"/>
  <c r="AB13" i="83"/>
  <c r="AG13" i="83"/>
  <c r="AH13" i="83"/>
  <c r="AM13" i="83"/>
  <c r="AN13" i="83"/>
  <c r="AS13" i="83"/>
  <c r="AT13" i="83"/>
  <c r="AY13" i="83"/>
  <c r="AZ13" i="83"/>
  <c r="BE13" i="83"/>
  <c r="BF13" i="83"/>
  <c r="BK13" i="83"/>
  <c r="BL13" i="83"/>
  <c r="BQ13" i="83"/>
  <c r="BR13" i="83"/>
  <c r="BW13" i="83"/>
  <c r="BX13" i="83"/>
  <c r="CC13" i="83"/>
  <c r="CD13" i="83"/>
  <c r="CI13" i="83"/>
  <c r="CJ13" i="83"/>
  <c r="CL13" i="83"/>
  <c r="CO13" i="83"/>
  <c r="CP13" i="83"/>
  <c r="AA14" i="83"/>
  <c r="AB14" i="83"/>
  <c r="AG14" i="83"/>
  <c r="AH14" i="83"/>
  <c r="AM14" i="83"/>
  <c r="AN14" i="83"/>
  <c r="AS14" i="83"/>
  <c r="AT14" i="83"/>
  <c r="AY14" i="83"/>
  <c r="AZ14" i="83"/>
  <c r="BE14" i="83"/>
  <c r="BF14" i="83"/>
  <c r="BK14" i="83"/>
  <c r="BL14" i="83"/>
  <c r="BQ14" i="83"/>
  <c r="BR14" i="83"/>
  <c r="BW14" i="83"/>
  <c r="BX14" i="83"/>
  <c r="CC14" i="83"/>
  <c r="CD14" i="83"/>
  <c r="CI14" i="83"/>
  <c r="CJ14" i="83"/>
  <c r="CO14" i="83"/>
  <c r="CP14" i="83"/>
  <c r="AA15" i="83"/>
  <c r="AB15" i="83"/>
  <c r="AG15" i="83"/>
  <c r="AJ15" i="83"/>
  <c r="AM15" i="83"/>
  <c r="AP15" i="83"/>
  <c r="AS15" i="83"/>
  <c r="AV15" i="83"/>
  <c r="AY15" i="83"/>
  <c r="BB15" i="83"/>
  <c r="BE15" i="83"/>
  <c r="BH15" i="83"/>
  <c r="BK15" i="83"/>
  <c r="BN15" i="83"/>
  <c r="BQ15" i="83"/>
  <c r="BT15" i="83"/>
  <c r="BW15" i="83"/>
  <c r="BZ15" i="83"/>
  <c r="CC15" i="83"/>
  <c r="CF15" i="83"/>
  <c r="CI15" i="83"/>
  <c r="CL15" i="83"/>
  <c r="CO15" i="83"/>
  <c r="CR15" i="83"/>
  <c r="AA16" i="83"/>
  <c r="AB16" i="83"/>
  <c r="AG16" i="83"/>
  <c r="AH16" i="83"/>
  <c r="AM16" i="83"/>
  <c r="AN16" i="83"/>
  <c r="AS16" i="83"/>
  <c r="AT16" i="83"/>
  <c r="AY16" i="83"/>
  <c r="AZ16" i="83"/>
  <c r="BE16" i="83"/>
  <c r="BF16" i="83"/>
  <c r="BK16" i="83"/>
  <c r="BL16" i="83"/>
  <c r="BQ16" i="83"/>
  <c r="BR16" i="83"/>
  <c r="BW16" i="83"/>
  <c r="BX16" i="83"/>
  <c r="CC16" i="83"/>
  <c r="CD16" i="83"/>
  <c r="CI16" i="83"/>
  <c r="CJ16" i="83"/>
  <c r="CO16" i="83"/>
  <c r="CP16" i="83"/>
  <c r="CR16" i="83"/>
  <c r="P9" i="82"/>
  <c r="V9" i="82"/>
  <c r="AA9" i="82"/>
  <c r="AB9" i="82"/>
  <c r="AD9" i="82"/>
  <c r="AG9" i="82"/>
  <c r="AH9" i="82"/>
  <c r="AJ9" i="82"/>
  <c r="AM9" i="82"/>
  <c r="AN9" i="82"/>
  <c r="AP9" i="82"/>
  <c r="AS9" i="82"/>
  <c r="AT9" i="82"/>
  <c r="AV9" i="82"/>
  <c r="AY9" i="82"/>
  <c r="AZ9" i="82"/>
  <c r="BB9" i="82"/>
  <c r="BE9" i="82"/>
  <c r="BF9" i="82"/>
  <c r="BH9" i="82"/>
  <c r="BK9" i="82"/>
  <c r="BL9" i="82"/>
  <c r="BN9" i="82"/>
  <c r="BQ9" i="82"/>
  <c r="BR9" i="82"/>
  <c r="BT9" i="82"/>
  <c r="BW9" i="82"/>
  <c r="BX9" i="82"/>
  <c r="BZ9" i="82"/>
  <c r="CC9" i="82"/>
  <c r="CD9" i="82"/>
  <c r="CF9" i="82"/>
  <c r="CI9" i="82"/>
  <c r="CJ9" i="82"/>
  <c r="CL9" i="82"/>
  <c r="CO9" i="82"/>
  <c r="CP9" i="82"/>
  <c r="CR9" i="82"/>
  <c r="AA10" i="82"/>
  <c r="AB10" i="82"/>
  <c r="AG10" i="82"/>
  <c r="AH10" i="82"/>
  <c r="AM10" i="82"/>
  <c r="AN10" i="82"/>
  <c r="AS10" i="82"/>
  <c r="AT10" i="82"/>
  <c r="AY10" i="82"/>
  <c r="AZ10" i="82"/>
  <c r="BE10" i="82"/>
  <c r="BF10" i="82"/>
  <c r="BK10" i="82"/>
  <c r="BL10" i="82"/>
  <c r="BQ10" i="82"/>
  <c r="BR10" i="82"/>
  <c r="BW10" i="82"/>
  <c r="BX10" i="82"/>
  <c r="CC10" i="82"/>
  <c r="CD10" i="82"/>
  <c r="CI10" i="82"/>
  <c r="CJ10" i="82"/>
  <c r="CO10" i="82"/>
  <c r="CP10" i="82"/>
  <c r="AA12" i="82"/>
  <c r="AB12" i="82"/>
  <c r="AD12" i="82"/>
  <c r="AG12" i="82"/>
  <c r="AH12" i="82"/>
  <c r="AM12" i="82"/>
  <c r="AN12" i="82"/>
  <c r="AS12" i="82"/>
  <c r="AT12" i="82"/>
  <c r="AY12" i="82"/>
  <c r="AZ12" i="82"/>
  <c r="BE12" i="82"/>
  <c r="BF12" i="82"/>
  <c r="BK12" i="82"/>
  <c r="BL12" i="82"/>
  <c r="BQ12" i="82"/>
  <c r="BR12" i="82"/>
  <c r="BW12" i="82"/>
  <c r="BX12" i="82"/>
  <c r="CC12" i="82"/>
  <c r="CD12" i="82"/>
  <c r="CI12" i="82"/>
  <c r="CJ12" i="82"/>
  <c r="CO12" i="82"/>
  <c r="CP12" i="82"/>
  <c r="AA13" i="82"/>
  <c r="AB13" i="82"/>
  <c r="AG13" i="82"/>
  <c r="AH13" i="82"/>
  <c r="AM13" i="82"/>
  <c r="AN13" i="82"/>
  <c r="AP13" i="82"/>
  <c r="AS13" i="82"/>
  <c r="AT13" i="82"/>
  <c r="AY13" i="82"/>
  <c r="AZ13" i="82"/>
  <c r="BE13" i="82"/>
  <c r="BF13" i="82"/>
  <c r="BK13" i="82"/>
  <c r="BL13" i="82"/>
  <c r="BQ13" i="82"/>
  <c r="BR13" i="82"/>
  <c r="BW13" i="82"/>
  <c r="BX13" i="82"/>
  <c r="CC13" i="82"/>
  <c r="CD13" i="82"/>
  <c r="CI13" i="82"/>
  <c r="CJ13" i="82"/>
  <c r="CO13" i="82"/>
  <c r="CP13" i="82"/>
  <c r="AA14" i="82"/>
  <c r="AB14" i="82"/>
  <c r="AG14" i="82"/>
  <c r="AM14" i="82"/>
  <c r="AS14" i="82"/>
  <c r="AY14" i="82"/>
  <c r="BE14" i="82"/>
  <c r="BK14" i="82"/>
  <c r="BQ14" i="82"/>
  <c r="BW14" i="82"/>
  <c r="CC14" i="82"/>
  <c r="CI14" i="82"/>
  <c r="CO14" i="82"/>
  <c r="AA15" i="82"/>
  <c r="AB15" i="82"/>
  <c r="AG15" i="82"/>
  <c r="AH15" i="82"/>
  <c r="AM15" i="82"/>
  <c r="AN15" i="82"/>
  <c r="AS15" i="82"/>
  <c r="AT15" i="82"/>
  <c r="AY15" i="82"/>
  <c r="AZ15" i="82"/>
  <c r="BE15" i="82"/>
  <c r="BF15" i="82"/>
  <c r="BK15" i="82"/>
  <c r="BL15" i="82"/>
  <c r="BQ15" i="82"/>
  <c r="BR15" i="82"/>
  <c r="BT15" i="82"/>
  <c r="BW15" i="82"/>
  <c r="BX15" i="82"/>
  <c r="CC15" i="82"/>
  <c r="CD15" i="82"/>
  <c r="CI15" i="82"/>
  <c r="CJ15" i="82"/>
  <c r="CO15" i="82"/>
  <c r="CP15" i="82"/>
  <c r="AA16" i="82"/>
  <c r="AB16" i="82"/>
  <c r="AG16" i="82"/>
  <c r="AH16" i="82"/>
  <c r="AM16" i="82"/>
  <c r="AN16" i="82"/>
  <c r="AS16" i="82"/>
  <c r="AT16" i="82"/>
  <c r="AY16" i="82"/>
  <c r="AZ16" i="82"/>
  <c r="BE16" i="82"/>
  <c r="BF16" i="82"/>
  <c r="BK16" i="82"/>
  <c r="BL16" i="82"/>
  <c r="BQ16" i="82"/>
  <c r="BR16" i="82"/>
  <c r="BW16" i="82"/>
  <c r="BX16" i="82"/>
  <c r="CC16" i="82"/>
  <c r="CD16" i="82"/>
  <c r="CF16" i="82"/>
  <c r="CI16" i="82"/>
  <c r="CJ16" i="82"/>
  <c r="CO16" i="82"/>
  <c r="CP16" i="82"/>
  <c r="AA9" i="80"/>
  <c r="AB9" i="80"/>
  <c r="AD9" i="80"/>
  <c r="AG9" i="80"/>
  <c r="AH9" i="80"/>
  <c r="AJ9" i="80"/>
  <c r="AM9" i="80"/>
  <c r="AN9" i="80"/>
  <c r="AP9" i="80"/>
  <c r="AS9" i="80"/>
  <c r="AT9" i="80"/>
  <c r="AV9" i="80"/>
  <c r="AY9" i="80"/>
  <c r="AZ9" i="80"/>
  <c r="BB9" i="80"/>
  <c r="BE9" i="80"/>
  <c r="BF9" i="80"/>
  <c r="BH9" i="80"/>
  <c r="BK9" i="80"/>
  <c r="BL9" i="80"/>
  <c r="BN9" i="80"/>
  <c r="BQ9" i="80"/>
  <c r="BR9" i="80"/>
  <c r="BT9" i="80"/>
  <c r="BW9" i="80"/>
  <c r="BX9" i="80"/>
  <c r="BZ9" i="80"/>
  <c r="CC9" i="80"/>
  <c r="CD9" i="80"/>
  <c r="CF9" i="80"/>
  <c r="CI9" i="80"/>
  <c r="CJ9" i="80"/>
  <c r="CL9" i="80"/>
  <c r="CO9" i="80"/>
  <c r="CP9" i="80"/>
  <c r="CR9" i="80"/>
  <c r="AA10" i="80"/>
  <c r="AB10" i="80"/>
  <c r="AG10" i="80"/>
  <c r="AH10" i="80"/>
  <c r="AM10" i="80"/>
  <c r="AN10" i="80"/>
  <c r="AS10" i="80"/>
  <c r="AT10" i="80"/>
  <c r="AY10" i="80"/>
  <c r="AZ10" i="80"/>
  <c r="BE10" i="80"/>
  <c r="BF10" i="80"/>
  <c r="BK10" i="80"/>
  <c r="BL10" i="80"/>
  <c r="BQ10" i="80"/>
  <c r="BR10" i="80"/>
  <c r="BW10" i="80"/>
  <c r="BX10" i="80"/>
  <c r="CC10" i="80"/>
  <c r="CD10" i="80"/>
  <c r="CI10" i="80"/>
  <c r="CJ10" i="80"/>
  <c r="CO10" i="80"/>
  <c r="CP10" i="80"/>
  <c r="CR10" i="80"/>
  <c r="AA12" i="80"/>
  <c r="AB12" i="80"/>
  <c r="AG12" i="80"/>
  <c r="AH12" i="80"/>
  <c r="AM12" i="80"/>
  <c r="AN12" i="80"/>
  <c r="AS12" i="80"/>
  <c r="AT12" i="80"/>
  <c r="AY12" i="80"/>
  <c r="AZ12" i="80"/>
  <c r="BE12" i="80"/>
  <c r="BF12" i="80"/>
  <c r="BK12" i="80"/>
  <c r="BL12" i="80"/>
  <c r="BQ12" i="80"/>
  <c r="BR12" i="80"/>
  <c r="BW12" i="80"/>
  <c r="BX12" i="80"/>
  <c r="CC12" i="80"/>
  <c r="CD12" i="80"/>
  <c r="CI12" i="80"/>
  <c r="CJ12" i="80"/>
  <c r="CO12" i="80"/>
  <c r="CP12" i="80"/>
  <c r="AA13" i="80"/>
  <c r="AB13" i="80"/>
  <c r="AG13" i="80"/>
  <c r="AJ13" i="80"/>
  <c r="AM13" i="80"/>
  <c r="AP13" i="80"/>
  <c r="AS13" i="80"/>
  <c r="AV13" i="80"/>
  <c r="AY13" i="80"/>
  <c r="BB13" i="80"/>
  <c r="BE13" i="80"/>
  <c r="BH13" i="80"/>
  <c r="BK13" i="80"/>
  <c r="BN13" i="80"/>
  <c r="BQ13" i="80"/>
  <c r="BT13" i="80"/>
  <c r="BW13" i="80"/>
  <c r="BZ13" i="80"/>
  <c r="CC13" i="80"/>
  <c r="CF13" i="80"/>
  <c r="CI13" i="80"/>
  <c r="CL13" i="80"/>
  <c r="CO13" i="80"/>
  <c r="CR13" i="80"/>
  <c r="AA14" i="80"/>
  <c r="AB14" i="80"/>
  <c r="AG14" i="80"/>
  <c r="AH14" i="80"/>
  <c r="AM14" i="80"/>
  <c r="AN14" i="80"/>
  <c r="AS14" i="80"/>
  <c r="AT14" i="80"/>
  <c r="AY14" i="80"/>
  <c r="AZ14" i="80"/>
  <c r="BE14" i="80"/>
  <c r="BF14" i="80"/>
  <c r="BK14" i="80"/>
  <c r="BL14" i="80"/>
  <c r="BQ14" i="80"/>
  <c r="BR14" i="80"/>
  <c r="BW14" i="80"/>
  <c r="BX14" i="80"/>
  <c r="CC14" i="80"/>
  <c r="CD14" i="80"/>
  <c r="CI14" i="80"/>
  <c r="CJ14" i="80"/>
  <c r="CL14" i="80"/>
  <c r="CO14" i="80"/>
  <c r="CP14" i="80"/>
  <c r="AA15" i="80"/>
  <c r="AB15" i="80"/>
  <c r="AG15" i="80"/>
  <c r="AH15" i="80"/>
  <c r="AM15" i="80"/>
  <c r="AN15" i="80"/>
  <c r="AS15" i="80"/>
  <c r="AT15" i="80"/>
  <c r="AY15" i="80"/>
  <c r="AZ15" i="80"/>
  <c r="BE15" i="80"/>
  <c r="BF15" i="80"/>
  <c r="BK15" i="80"/>
  <c r="BL15" i="80"/>
  <c r="BQ15" i="80"/>
  <c r="BR15" i="80"/>
  <c r="BW15" i="80"/>
  <c r="BX15" i="80"/>
  <c r="CC15" i="80"/>
  <c r="CD15" i="80"/>
  <c r="CI15" i="80"/>
  <c r="CJ15" i="80"/>
  <c r="CO15" i="80"/>
  <c r="CP15" i="80"/>
  <c r="AA16" i="80"/>
  <c r="AB16" i="80"/>
  <c r="AG16" i="80"/>
  <c r="AH16" i="80"/>
  <c r="AM16" i="80"/>
  <c r="AN16" i="80"/>
  <c r="AS16" i="80"/>
  <c r="AT16" i="80"/>
  <c r="AY16" i="80"/>
  <c r="AZ16" i="80"/>
  <c r="BE16" i="80"/>
  <c r="BF16" i="80"/>
  <c r="BK16" i="80"/>
  <c r="BL16" i="80"/>
  <c r="BQ16" i="80"/>
  <c r="BR16" i="80"/>
  <c r="BW16" i="80"/>
  <c r="BX16" i="80"/>
  <c r="CC16" i="80"/>
  <c r="CD16" i="80"/>
  <c r="CI16" i="80"/>
  <c r="CJ16" i="80"/>
  <c r="CO16" i="80"/>
  <c r="CP16" i="80"/>
  <c r="AA9" i="76"/>
  <c r="AB9" i="76"/>
  <c r="AD9" i="76"/>
  <c r="AM9" i="76"/>
  <c r="AN9" i="76"/>
  <c r="AP9" i="76"/>
  <c r="AS9" i="76"/>
  <c r="AT9" i="76"/>
  <c r="AV9" i="76"/>
  <c r="AY9" i="76"/>
  <c r="AZ9" i="76"/>
  <c r="BB9" i="76"/>
  <c r="BE9" i="76"/>
  <c r="BF9" i="76"/>
  <c r="BH9" i="76"/>
  <c r="BK9" i="76"/>
  <c r="BL9" i="76"/>
  <c r="BN9" i="76"/>
  <c r="BQ9" i="76"/>
  <c r="BR9" i="76"/>
  <c r="BT9" i="76"/>
  <c r="BW9" i="76"/>
  <c r="BX9" i="76"/>
  <c r="BZ9" i="76"/>
  <c r="CC9" i="76"/>
  <c r="CD9" i="76"/>
  <c r="CF9" i="76"/>
  <c r="CI9" i="76"/>
  <c r="CJ9" i="76"/>
  <c r="CL9" i="76"/>
  <c r="AA10" i="76"/>
  <c r="AB10" i="76"/>
  <c r="AD10" i="76"/>
  <c r="AM10" i="76"/>
  <c r="AN10" i="76"/>
  <c r="AS10" i="76"/>
  <c r="AT10" i="76"/>
  <c r="AY10" i="76"/>
  <c r="AZ10" i="76"/>
  <c r="BE10" i="76"/>
  <c r="BF10" i="76"/>
  <c r="BK10" i="76"/>
  <c r="BL10" i="76"/>
  <c r="BQ10" i="76"/>
  <c r="BR10" i="76"/>
  <c r="BW10" i="76"/>
  <c r="BX10" i="76"/>
  <c r="CC10" i="76"/>
  <c r="CD10" i="76"/>
  <c r="CI10" i="76"/>
  <c r="CJ10" i="76"/>
  <c r="AP11" i="76"/>
  <c r="AV11" i="76"/>
  <c r="BB11" i="76"/>
  <c r="BN11" i="76"/>
  <c r="CL11" i="76"/>
  <c r="AA12" i="76"/>
  <c r="AB12" i="76"/>
  <c r="AM12" i="76"/>
  <c r="AS12" i="76"/>
  <c r="AY12" i="76"/>
  <c r="BE12" i="76"/>
  <c r="BK12" i="76"/>
  <c r="BQ12" i="76"/>
  <c r="BW12" i="76"/>
  <c r="CC12" i="76"/>
  <c r="CI12" i="76"/>
  <c r="AA13" i="76"/>
  <c r="AB13" i="76"/>
  <c r="AM13" i="76"/>
  <c r="AN13" i="76"/>
  <c r="AS13" i="76"/>
  <c r="AT13" i="76"/>
  <c r="AY13" i="76"/>
  <c r="AZ13" i="76"/>
  <c r="BE13" i="76"/>
  <c r="BF13" i="76"/>
  <c r="BK13" i="76"/>
  <c r="BL13" i="76"/>
  <c r="BQ13" i="76"/>
  <c r="BR13" i="76"/>
  <c r="BT13" i="76"/>
  <c r="BW13" i="76"/>
  <c r="BX13" i="76"/>
  <c r="CC13" i="76"/>
  <c r="CD13" i="76"/>
  <c r="CI13" i="76"/>
  <c r="CJ13" i="76"/>
  <c r="AA14" i="76"/>
  <c r="AB14" i="76"/>
  <c r="AM14" i="76"/>
  <c r="AN14" i="76"/>
  <c r="AS14" i="76"/>
  <c r="AT14" i="76"/>
  <c r="AY14" i="76"/>
  <c r="AZ14" i="76"/>
  <c r="BE14" i="76"/>
  <c r="BF14" i="76"/>
  <c r="BK14" i="76"/>
  <c r="BL14" i="76"/>
  <c r="BQ14" i="76"/>
  <c r="BR14" i="76"/>
  <c r="BW14" i="76"/>
  <c r="BX14" i="76"/>
  <c r="CC14" i="76"/>
  <c r="CD14" i="76"/>
  <c r="CF14" i="76"/>
  <c r="CI14" i="76"/>
  <c r="CJ14" i="76"/>
  <c r="AA15" i="76"/>
  <c r="AB15" i="76"/>
  <c r="AM15" i="76"/>
  <c r="AN15" i="76"/>
  <c r="AS15" i="76"/>
  <c r="AT15" i="76"/>
  <c r="AY15" i="76"/>
  <c r="AZ15" i="76"/>
  <c r="BE15" i="76"/>
  <c r="BF15" i="76"/>
  <c r="BK15" i="76"/>
  <c r="BL15" i="76"/>
  <c r="BQ15" i="76"/>
  <c r="BR15" i="76"/>
  <c r="BW15" i="76"/>
  <c r="BX15" i="76"/>
  <c r="CC15" i="76"/>
  <c r="CD15" i="76"/>
  <c r="CI15" i="76"/>
  <c r="CJ15" i="76"/>
  <c r="AA16" i="76"/>
  <c r="AB16" i="76"/>
  <c r="AM16" i="76"/>
  <c r="AN16" i="76"/>
  <c r="AS16" i="76"/>
  <c r="AT16" i="76"/>
  <c r="AY16" i="76"/>
  <c r="AZ16" i="76"/>
  <c r="BE16" i="76"/>
  <c r="BF16" i="76"/>
  <c r="BK16" i="76"/>
  <c r="BL16" i="76"/>
  <c r="BQ16" i="76"/>
  <c r="BR16" i="76"/>
  <c r="BW16" i="76"/>
  <c r="BX16" i="76"/>
  <c r="CC16" i="76"/>
  <c r="CD16" i="76"/>
  <c r="CI16" i="76"/>
  <c r="CJ16" i="76"/>
  <c r="AA9" i="78"/>
  <c r="AB9" i="78"/>
  <c r="AD9" i="78"/>
  <c r="AG9" i="78"/>
  <c r="AH9" i="78"/>
  <c r="AJ9" i="78"/>
  <c r="AM9" i="78"/>
  <c r="AN9" i="78"/>
  <c r="AP9" i="78"/>
  <c r="AS9" i="78"/>
  <c r="AT9" i="78"/>
  <c r="AV9" i="78"/>
  <c r="AY9" i="78"/>
  <c r="AZ9" i="78"/>
  <c r="BB9" i="78"/>
  <c r="BE9" i="78"/>
  <c r="BF9" i="78"/>
  <c r="BH9" i="78"/>
  <c r="BK9" i="78"/>
  <c r="BL9" i="78"/>
  <c r="BN9" i="78"/>
  <c r="BQ9" i="78"/>
  <c r="BR9" i="78"/>
  <c r="BT9" i="78"/>
  <c r="BW9" i="78"/>
  <c r="BX9" i="78"/>
  <c r="BZ9" i="78"/>
  <c r="CC9" i="78"/>
  <c r="CD9" i="78"/>
  <c r="CF9" i="78"/>
  <c r="CI9" i="78"/>
  <c r="CJ9" i="78"/>
  <c r="CL9" i="78"/>
  <c r="CO9" i="78"/>
  <c r="CP9" i="78"/>
  <c r="CR9" i="78"/>
  <c r="CU9" i="78"/>
  <c r="CV9" i="78"/>
  <c r="CX9" i="78"/>
  <c r="DA9" i="78"/>
  <c r="DB9" i="78"/>
  <c r="DD9" i="78"/>
  <c r="DG9" i="78"/>
  <c r="DH9" i="78"/>
  <c r="DJ9" i="78"/>
  <c r="DM9" i="78"/>
  <c r="DN9" i="78"/>
  <c r="DP9" i="78"/>
  <c r="DS9" i="78"/>
  <c r="DT9" i="78"/>
  <c r="DV9" i="78"/>
  <c r="DY9" i="78"/>
  <c r="DZ9" i="78"/>
  <c r="EB9" i="78"/>
  <c r="EE9" i="78"/>
  <c r="EF9" i="78"/>
  <c r="EH9" i="78"/>
  <c r="EK9" i="78"/>
  <c r="EL9" i="78"/>
  <c r="EN9" i="78"/>
  <c r="EQ9" i="78"/>
  <c r="ER9" i="78"/>
  <c r="ET9" i="78"/>
  <c r="EW9" i="78"/>
  <c r="EX9" i="78"/>
  <c r="EZ9" i="78"/>
  <c r="FC9" i="78"/>
  <c r="FD9" i="78"/>
  <c r="FF9" i="78"/>
  <c r="FI9" i="78"/>
  <c r="FJ9" i="78"/>
  <c r="FL9" i="78"/>
  <c r="FO9" i="78"/>
  <c r="FP9" i="78"/>
  <c r="FR9" i="78"/>
  <c r="FU9" i="78"/>
  <c r="FV9" i="78"/>
  <c r="FX9" i="78"/>
  <c r="GA9" i="78"/>
  <c r="GB9" i="78"/>
  <c r="GD9" i="78"/>
  <c r="AA10" i="78"/>
  <c r="AB10" i="78"/>
  <c r="AG10" i="78"/>
  <c r="AH10" i="78"/>
  <c r="AM10" i="78"/>
  <c r="AN10" i="78"/>
  <c r="AS10" i="78"/>
  <c r="AT10" i="78"/>
  <c r="AY10" i="78"/>
  <c r="AZ10" i="78"/>
  <c r="BE10" i="78"/>
  <c r="BF10" i="78"/>
  <c r="BK10" i="78"/>
  <c r="BL10" i="78"/>
  <c r="BQ10" i="78"/>
  <c r="BR10" i="78"/>
  <c r="BW10" i="78"/>
  <c r="BX10" i="78"/>
  <c r="CC10" i="78"/>
  <c r="CD10" i="78"/>
  <c r="CI10" i="78"/>
  <c r="CJ10" i="78"/>
  <c r="CO10" i="78"/>
  <c r="CP10" i="78"/>
  <c r="CU10" i="78"/>
  <c r="CX10" i="78"/>
  <c r="DA10" i="78"/>
  <c r="DD10" i="78"/>
  <c r="DG10" i="78"/>
  <c r="DJ10" i="78"/>
  <c r="DM10" i="78"/>
  <c r="DP10" i="78"/>
  <c r="DS10" i="78"/>
  <c r="DV10" i="78"/>
  <c r="DY10" i="78"/>
  <c r="EB10" i="78"/>
  <c r="EE10" i="78"/>
  <c r="EH10" i="78"/>
  <c r="EK10" i="78"/>
  <c r="EN10" i="78"/>
  <c r="EQ10" i="78"/>
  <c r="ET10" i="78"/>
  <c r="EW10" i="78"/>
  <c r="EZ10" i="78"/>
  <c r="FC10" i="78"/>
  <c r="FF10" i="78"/>
  <c r="FI10" i="78"/>
  <c r="FL10" i="78"/>
  <c r="FO10" i="78"/>
  <c r="FR10" i="78"/>
  <c r="FU10" i="78"/>
  <c r="FX10" i="78"/>
  <c r="GA10" i="78"/>
  <c r="GD10" i="78"/>
  <c r="AJ11" i="78"/>
  <c r="AP11" i="78"/>
  <c r="AV11" i="78"/>
  <c r="BB11" i="78"/>
  <c r="BH11" i="78"/>
  <c r="BN11" i="78"/>
  <c r="BT11" i="78"/>
  <c r="BZ11" i="78"/>
  <c r="CF11" i="78"/>
  <c r="CL11" i="78"/>
  <c r="CR11" i="78"/>
  <c r="CX11" i="78"/>
  <c r="DP11" i="78"/>
  <c r="EH11" i="78"/>
  <c r="EZ11" i="78"/>
  <c r="FR11" i="78"/>
  <c r="AA12" i="78"/>
  <c r="AB12" i="78"/>
  <c r="AG12" i="78"/>
  <c r="AH12" i="78"/>
  <c r="AM12" i="78"/>
  <c r="AN12" i="78"/>
  <c r="AS12" i="78"/>
  <c r="AT12" i="78"/>
  <c r="AY12" i="78"/>
  <c r="AZ12" i="78"/>
  <c r="BE12" i="78"/>
  <c r="BF12" i="78"/>
  <c r="BK12" i="78"/>
  <c r="BL12" i="78"/>
  <c r="BQ12" i="78"/>
  <c r="BR12" i="78"/>
  <c r="BW12" i="78"/>
  <c r="BX12" i="78"/>
  <c r="CC12" i="78"/>
  <c r="CD12" i="78"/>
  <c r="CF12" i="78"/>
  <c r="CI12" i="78"/>
  <c r="CJ12" i="78"/>
  <c r="CO12" i="78"/>
  <c r="CP12" i="78"/>
  <c r="CU12" i="78"/>
  <c r="CX12" i="78"/>
  <c r="DA12" i="78"/>
  <c r="DD12" i="78"/>
  <c r="DG12" i="78"/>
  <c r="DJ12" i="78"/>
  <c r="DM12" i="78"/>
  <c r="DP12" i="78"/>
  <c r="DS12" i="78"/>
  <c r="DV12" i="78"/>
  <c r="DY12" i="78"/>
  <c r="EB12" i="78"/>
  <c r="EE12" i="78"/>
  <c r="EH12" i="78"/>
  <c r="EK12" i="78"/>
  <c r="EN12" i="78"/>
  <c r="EQ12" i="78"/>
  <c r="ET12" i="78"/>
  <c r="EW12" i="78"/>
  <c r="EZ12" i="78"/>
  <c r="FC12" i="78"/>
  <c r="FF12" i="78"/>
  <c r="FI12" i="78"/>
  <c r="FL12" i="78"/>
  <c r="FO12" i="78"/>
  <c r="FR12" i="78"/>
  <c r="FU12" i="78"/>
  <c r="FX12" i="78"/>
  <c r="GA12" i="78"/>
  <c r="GD12" i="78"/>
  <c r="AA13" i="78"/>
  <c r="AB13" i="78"/>
  <c r="AG13" i="78"/>
  <c r="AH13" i="78"/>
  <c r="AM13" i="78"/>
  <c r="AN13" i="78"/>
  <c r="AS13" i="78"/>
  <c r="AT13" i="78"/>
  <c r="AY13" i="78"/>
  <c r="AZ13" i="78"/>
  <c r="BE13" i="78"/>
  <c r="BF13" i="78"/>
  <c r="BK13" i="78"/>
  <c r="BL13" i="78"/>
  <c r="BQ13" i="78"/>
  <c r="BR13" i="78"/>
  <c r="BW13" i="78"/>
  <c r="BX13" i="78"/>
  <c r="CC13" i="78"/>
  <c r="CD13" i="78"/>
  <c r="CI13" i="78"/>
  <c r="CJ13" i="78"/>
  <c r="CO13" i="78"/>
  <c r="CP13" i="78"/>
  <c r="CU13" i="78"/>
  <c r="CX13" i="78"/>
  <c r="DA13" i="78"/>
  <c r="DD13" i="78"/>
  <c r="DG13" i="78"/>
  <c r="DJ13" i="78"/>
  <c r="DM13" i="78"/>
  <c r="DP13" i="78"/>
  <c r="DS13" i="78"/>
  <c r="DV13" i="78"/>
  <c r="DY13" i="78"/>
  <c r="EB13" i="78"/>
  <c r="EE13" i="78"/>
  <c r="EH13" i="78"/>
  <c r="EK13" i="78"/>
  <c r="EN13" i="78"/>
  <c r="EQ13" i="78"/>
  <c r="ET13" i="78"/>
  <c r="EW13" i="78"/>
  <c r="EZ13" i="78"/>
  <c r="FC13" i="78"/>
  <c r="FF13" i="78"/>
  <c r="FI13" i="78"/>
  <c r="FL13" i="78"/>
  <c r="FO13" i="78"/>
  <c r="FR13" i="78"/>
  <c r="FU13" i="78"/>
  <c r="FX13" i="78"/>
  <c r="GA13" i="78"/>
  <c r="GD13" i="78"/>
  <c r="AA14" i="78"/>
  <c r="AB14" i="78"/>
  <c r="AG14" i="78"/>
  <c r="AH14" i="78"/>
  <c r="AM14" i="78"/>
  <c r="AN14" i="78"/>
  <c r="AS14" i="78"/>
  <c r="AT14" i="78"/>
  <c r="AY14" i="78"/>
  <c r="AZ14" i="78"/>
  <c r="BE14" i="78"/>
  <c r="BF14" i="78"/>
  <c r="BK14" i="78"/>
  <c r="BL14" i="78"/>
  <c r="BQ14" i="78"/>
  <c r="BR14" i="78"/>
  <c r="BW14" i="78"/>
  <c r="BX14" i="78"/>
  <c r="CC14" i="78"/>
  <c r="CD14" i="78"/>
  <c r="CF14" i="78"/>
  <c r="CI14" i="78"/>
  <c r="CJ14" i="78"/>
  <c r="CO14" i="78"/>
  <c r="CP14" i="78"/>
  <c r="CU14" i="78"/>
  <c r="CX14" i="78"/>
  <c r="DA14" i="78"/>
  <c r="DD14" i="78"/>
  <c r="DG14" i="78"/>
  <c r="DJ14" i="78"/>
  <c r="DM14" i="78"/>
  <c r="DP14" i="78"/>
  <c r="DS14" i="78"/>
  <c r="DV14" i="78"/>
  <c r="DY14" i="78"/>
  <c r="EB14" i="78"/>
  <c r="EE14" i="78"/>
  <c r="EH14" i="78"/>
  <c r="EK14" i="78"/>
  <c r="EN14" i="78"/>
  <c r="EQ14" i="78"/>
  <c r="ET14" i="78"/>
  <c r="EW14" i="78"/>
  <c r="EZ14" i="78"/>
  <c r="FC14" i="78"/>
  <c r="FF14" i="78"/>
  <c r="FI14" i="78"/>
  <c r="FL14" i="78"/>
  <c r="FO14" i="78"/>
  <c r="FR14" i="78"/>
  <c r="FU14" i="78"/>
  <c r="FX14" i="78"/>
  <c r="GA14" i="78"/>
  <c r="GD14" i="78"/>
  <c r="AA15" i="78"/>
  <c r="AB15" i="78"/>
  <c r="AG15" i="78"/>
  <c r="AH15" i="78"/>
  <c r="AM15" i="78"/>
  <c r="AN15" i="78"/>
  <c r="AS15" i="78"/>
  <c r="AT15" i="78"/>
  <c r="AY15" i="78"/>
  <c r="AZ15" i="78"/>
  <c r="BE15" i="78"/>
  <c r="BF15" i="78"/>
  <c r="BK15" i="78"/>
  <c r="BL15" i="78"/>
  <c r="BQ15" i="78"/>
  <c r="BR15" i="78"/>
  <c r="BW15" i="78"/>
  <c r="BX15" i="78"/>
  <c r="CC15" i="78"/>
  <c r="CD15" i="78"/>
  <c r="CI15" i="78"/>
  <c r="CJ15" i="78"/>
  <c r="CO15" i="78"/>
  <c r="CP15" i="78"/>
  <c r="CU15" i="78"/>
  <c r="CX15" i="78"/>
  <c r="DA15" i="78"/>
  <c r="DD15" i="78"/>
  <c r="DG15" i="78"/>
  <c r="DJ15" i="78"/>
  <c r="DM15" i="78"/>
  <c r="DP15" i="78"/>
  <c r="DS15" i="78"/>
  <c r="DV15" i="78"/>
  <c r="DY15" i="78"/>
  <c r="EB15" i="78"/>
  <c r="EE15" i="78"/>
  <c r="EH15" i="78"/>
  <c r="EK15" i="78"/>
  <c r="EN15" i="78"/>
  <c r="EQ15" i="78"/>
  <c r="ET15" i="78"/>
  <c r="EW15" i="78"/>
  <c r="EZ15" i="78"/>
  <c r="FC15" i="78"/>
  <c r="FF15" i="78"/>
  <c r="FI15" i="78"/>
  <c r="FL15" i="78"/>
  <c r="FO15" i="78"/>
  <c r="FR15" i="78"/>
  <c r="FU15" i="78"/>
  <c r="FX15" i="78"/>
  <c r="GA15" i="78"/>
  <c r="GD15" i="78"/>
  <c r="AA16" i="78"/>
  <c r="AB16" i="78"/>
  <c r="AG16" i="78"/>
  <c r="AH16" i="78"/>
  <c r="AM16" i="78"/>
  <c r="AN16" i="78"/>
  <c r="AS16" i="78"/>
  <c r="AT16" i="78"/>
  <c r="AY16" i="78"/>
  <c r="AZ16" i="78"/>
  <c r="BE16" i="78"/>
  <c r="BF16" i="78"/>
  <c r="BK16" i="78"/>
  <c r="BL16" i="78"/>
  <c r="BQ16" i="78"/>
  <c r="BR16" i="78"/>
  <c r="BW16" i="78"/>
  <c r="BX16" i="78"/>
  <c r="CC16" i="78"/>
  <c r="CD16" i="78"/>
  <c r="CF16" i="78"/>
  <c r="CI16" i="78"/>
  <c r="CJ16" i="78"/>
  <c r="CO16" i="78"/>
  <c r="CP16" i="78"/>
  <c r="CU16" i="78"/>
  <c r="CV16" i="78"/>
  <c r="DA16" i="78"/>
  <c r="DB16" i="78"/>
  <c r="DG16" i="78"/>
  <c r="DH16" i="78"/>
  <c r="DM16" i="78"/>
  <c r="DN16" i="78"/>
  <c r="DS16" i="78"/>
  <c r="DT16" i="78"/>
  <c r="DY16" i="78"/>
  <c r="DZ16" i="78"/>
  <c r="EE16" i="78"/>
  <c r="EF16" i="78"/>
  <c r="EK16" i="78"/>
  <c r="EL16" i="78"/>
  <c r="EQ16" i="78"/>
  <c r="ER16" i="78"/>
  <c r="EW16" i="78"/>
  <c r="EX16" i="78"/>
  <c r="FC16" i="78"/>
  <c r="FD16" i="78"/>
  <c r="FI16" i="78"/>
  <c r="FJ16" i="78"/>
  <c r="FO16" i="78"/>
  <c r="FP16" i="78"/>
  <c r="FU16" i="78"/>
  <c r="FV16" i="78"/>
  <c r="FX16" i="78"/>
  <c r="GA16" i="78"/>
  <c r="GB16" i="78"/>
  <c r="EB16" i="78"/>
  <c r="DD16" i="78"/>
  <c r="CR16" i="78"/>
  <c r="CL16" i="78"/>
  <c r="BT15" i="78"/>
  <c r="AV15" i="78"/>
  <c r="AJ15" i="78"/>
  <c r="AD15" i="78"/>
  <c r="CR14" i="78"/>
  <c r="CL14" i="78"/>
  <c r="BT13" i="78"/>
  <c r="AV13" i="78"/>
  <c r="AJ13" i="78"/>
  <c r="AD13" i="78"/>
  <c r="CR12" i="78"/>
  <c r="CL12" i="78"/>
  <c r="BB10" i="78"/>
  <c r="AD10" i="78"/>
  <c r="AV15" i="76"/>
  <c r="CL14" i="76"/>
  <c r="BZ10" i="76"/>
  <c r="BB10" i="76"/>
  <c r="AP10" i="76"/>
  <c r="BB15" i="80"/>
  <c r="AD15" i="80"/>
  <c r="CR14" i="80"/>
  <c r="BN12" i="80"/>
  <c r="AV12" i="80"/>
  <c r="AD12" i="80"/>
  <c r="AP10" i="80"/>
  <c r="CR16" i="82"/>
  <c r="CL16" i="82"/>
  <c r="BZ12" i="82"/>
  <c r="BB12" i="82"/>
  <c r="AP12" i="82"/>
  <c r="AJ12" i="82"/>
  <c r="BB10" i="82"/>
  <c r="AD10" i="82"/>
  <c r="BN14" i="83"/>
  <c r="AP14" i="83"/>
  <c r="AD14" i="83"/>
  <c r="CR13" i="83"/>
  <c r="AD12" i="83"/>
  <c r="CL11" i="83"/>
  <c r="BZ11" i="83"/>
  <c r="BT11" i="83"/>
  <c r="BN11" i="83"/>
  <c r="AP11" i="86"/>
  <c r="BN11" i="86"/>
  <c r="CL11" i="86"/>
  <c r="GD16" i="78"/>
  <c r="AJ16" i="78"/>
  <c r="AJ14" i="78"/>
  <c r="AJ12" i="78"/>
  <c r="GD11" i="78"/>
  <c r="ET11" i="78"/>
  <c r="DJ11" i="78"/>
  <c r="BH16" i="76"/>
  <c r="CF13" i="76"/>
  <c r="BZ13" i="76"/>
  <c r="BN16" i="80"/>
  <c r="AP16" i="80"/>
  <c r="AD16" i="80"/>
  <c r="AP14" i="80"/>
  <c r="BB11" i="80"/>
  <c r="AD11" i="80"/>
  <c r="AJ16" i="82"/>
  <c r="CR15" i="82"/>
  <c r="CF15" i="82"/>
  <c r="BZ15" i="82"/>
  <c r="CL13" i="82"/>
  <c r="BN13" i="82"/>
  <c r="BB13" i="82"/>
  <c r="AV13" i="82"/>
  <c r="BN11" i="82"/>
  <c r="AP11" i="82"/>
  <c r="AD11" i="82"/>
  <c r="AV16" i="83"/>
  <c r="AP13" i="83"/>
  <c r="CL12" i="83"/>
  <c r="CF12" i="83"/>
  <c r="CF10" i="83"/>
  <c r="BN10" i="83"/>
  <c r="BH10" i="83"/>
  <c r="EZ16" i="78"/>
  <c r="EZ19" i="78"/>
  <c r="EZ21" i="78"/>
  <c r="EN16" i="78"/>
  <c r="EH16" i="78"/>
  <c r="EH19" i="78"/>
  <c r="EH21" i="78"/>
  <c r="BH16" i="78"/>
  <c r="AV16" i="78"/>
  <c r="AP16" i="78"/>
  <c r="CR15" i="78"/>
  <c r="CF15" i="78"/>
  <c r="BZ15" i="78"/>
  <c r="BH14" i="78"/>
  <c r="AV14" i="78"/>
  <c r="AP14" i="78"/>
  <c r="CR13" i="78"/>
  <c r="CF13" i="78"/>
  <c r="BZ13" i="78"/>
  <c r="BH12" i="78"/>
  <c r="AV12" i="78"/>
  <c r="AP12" i="78"/>
  <c r="BZ10" i="78"/>
  <c r="BN10" i="78"/>
  <c r="BH10" i="78"/>
  <c r="CF16" i="76"/>
  <c r="BT16" i="76"/>
  <c r="BN16" i="76"/>
  <c r="BT15" i="76"/>
  <c r="BH15" i="76"/>
  <c r="BB15" i="76"/>
  <c r="BH14" i="76"/>
  <c r="AV14" i="76"/>
  <c r="AP14" i="76"/>
  <c r="AV13" i="76"/>
  <c r="AD13" i="76"/>
  <c r="CL10" i="76"/>
  <c r="CF10" i="76"/>
  <c r="CL16" i="80"/>
  <c r="BZ16" i="80"/>
  <c r="BT16" i="80"/>
  <c r="BZ15" i="80"/>
  <c r="BN15" i="80"/>
  <c r="BH15" i="80"/>
  <c r="BN14" i="80"/>
  <c r="BB14" i="80"/>
  <c r="AV14" i="80"/>
  <c r="CR12" i="80"/>
  <c r="BZ12" i="80"/>
  <c r="BT12" i="80"/>
  <c r="BZ11" i="80"/>
  <c r="BN11" i="80"/>
  <c r="BH11" i="80"/>
  <c r="BN10" i="80"/>
  <c r="BB10" i="80"/>
  <c r="AV10" i="80"/>
  <c r="BH16" i="82"/>
  <c r="AV16" i="82"/>
  <c r="AP16" i="82"/>
  <c r="AV15" i="82"/>
  <c r="AJ15" i="82"/>
  <c r="AD15" i="82"/>
  <c r="CR13" i="82"/>
  <c r="CL12" i="82"/>
  <c r="CF12" i="82"/>
  <c r="CL11" i="82"/>
  <c r="BZ11" i="82"/>
  <c r="BT11" i="82"/>
  <c r="BZ10" i="82"/>
  <c r="BN10" i="82"/>
  <c r="BH10" i="82"/>
  <c r="BT16" i="83"/>
  <c r="BH16" i="83"/>
  <c r="BB16" i="83"/>
  <c r="CL14" i="83"/>
  <c r="BZ14" i="83"/>
  <c r="BT14" i="83"/>
  <c r="BN13" i="83"/>
  <c r="BB13" i="83"/>
  <c r="AV13" i="83"/>
  <c r="BB12" i="83"/>
  <c r="AP12" i="83"/>
  <c r="AJ12" i="83"/>
  <c r="AP11" i="83"/>
  <c r="AD11" i="83"/>
  <c r="AJ10" i="83"/>
  <c r="CX19" i="86"/>
  <c r="CX21" i="86"/>
  <c r="DJ19" i="86"/>
  <c r="DJ21" i="86"/>
  <c r="DJ24" i="86"/>
  <c r="DV19" i="86"/>
  <c r="DV21" i="86"/>
  <c r="DV24" i="86"/>
  <c r="EH19" i="86"/>
  <c r="EH21" i="86"/>
  <c r="AD10" i="86"/>
  <c r="AD11" i="86"/>
  <c r="AV11" i="86"/>
  <c r="BH11" i="86"/>
  <c r="BT11" i="86"/>
  <c r="CF11" i="86"/>
  <c r="AD12" i="86"/>
  <c r="AP12" i="86"/>
  <c r="AV12" i="86"/>
  <c r="BB12" i="86"/>
  <c r="BH12" i="86"/>
  <c r="BN12" i="86"/>
  <c r="BT12" i="86"/>
  <c r="BZ12" i="86"/>
  <c r="CF12" i="86"/>
  <c r="CL12" i="86"/>
  <c r="AD11" i="78"/>
  <c r="AD14" i="82"/>
  <c r="DP19" i="86"/>
  <c r="DP21" i="86"/>
  <c r="EB19" i="86"/>
  <c r="EB21" i="86"/>
  <c r="EB24" i="86"/>
  <c r="FF19" i="86"/>
  <c r="FF21" i="86"/>
  <c r="FF24" i="86"/>
  <c r="FR19" i="86"/>
  <c r="FR21" i="86"/>
  <c r="FL16" i="78"/>
  <c r="FF16" i="78"/>
  <c r="DP16" i="78"/>
  <c r="DP19" i="78"/>
  <c r="DP21" i="78"/>
  <c r="DJ16" i="78"/>
  <c r="DJ19" i="78"/>
  <c r="DJ21" i="78"/>
  <c r="DJ24" i="78"/>
  <c r="BT16" i="78"/>
  <c r="BN16" i="78"/>
  <c r="BH15" i="78"/>
  <c r="BB15" i="78"/>
  <c r="BT14" i="78"/>
  <c r="BN14" i="78"/>
  <c r="BH13" i="78"/>
  <c r="BB13" i="78"/>
  <c r="BT12" i="78"/>
  <c r="BN12" i="78"/>
  <c r="FL11" i="78"/>
  <c r="FL19" i="78"/>
  <c r="FL21" i="78"/>
  <c r="FF11" i="78"/>
  <c r="EB11" i="78"/>
  <c r="EB19" i="78"/>
  <c r="EB21" i="78"/>
  <c r="EB24" i="78"/>
  <c r="DV11" i="78"/>
  <c r="CL10" i="78"/>
  <c r="CF10" i="78"/>
  <c r="CF19" i="78"/>
  <c r="AP10" i="78"/>
  <c r="AJ10" i="78"/>
  <c r="AJ19" i="78"/>
  <c r="CL16" i="76"/>
  <c r="AV16" i="76"/>
  <c r="AP16" i="76"/>
  <c r="CF15" i="76"/>
  <c r="BZ15" i="76"/>
  <c r="AD15" i="76"/>
  <c r="BT14" i="76"/>
  <c r="BN14" i="76"/>
  <c r="BH13" i="76"/>
  <c r="BB13" i="76"/>
  <c r="BZ11" i="76"/>
  <c r="BT11" i="76"/>
  <c r="AD11" i="76"/>
  <c r="BN10" i="76"/>
  <c r="BH10" i="76"/>
  <c r="CR16" i="80"/>
  <c r="BB16" i="80"/>
  <c r="AV16" i="80"/>
  <c r="CL15" i="80"/>
  <c r="CF15" i="80"/>
  <c r="AP15" i="80"/>
  <c r="AJ15" i="80"/>
  <c r="BZ14" i="80"/>
  <c r="BT14" i="80"/>
  <c r="AD14" i="80"/>
  <c r="BH12" i="80"/>
  <c r="BB12" i="80"/>
  <c r="BB19" i="80"/>
  <c r="B14" i="80"/>
  <c r="CL11" i="80"/>
  <c r="CF11" i="80"/>
  <c r="AP11" i="80"/>
  <c r="AJ11" i="80"/>
  <c r="CF10" i="80"/>
  <c r="BZ10" i="80"/>
  <c r="BT10" i="80"/>
  <c r="AD10" i="80"/>
  <c r="BT16" i="82"/>
  <c r="BN16" i="82"/>
  <c r="BH15" i="82"/>
  <c r="BB15" i="82"/>
  <c r="BZ13" i="82"/>
  <c r="BT13" i="82"/>
  <c r="AD13" i="82"/>
  <c r="BN12" i="82"/>
  <c r="BH12" i="82"/>
  <c r="CR11" i="82"/>
  <c r="BB11" i="82"/>
  <c r="AV11" i="82"/>
  <c r="CL10" i="82"/>
  <c r="CF10" i="82"/>
  <c r="AP10" i="82"/>
  <c r="AJ10" i="82"/>
  <c r="CF16" i="83"/>
  <c r="BZ16" i="83"/>
  <c r="AJ16" i="83"/>
  <c r="AD16" i="83"/>
  <c r="AD15" i="83"/>
  <c r="CR14" i="83"/>
  <c r="BB14" i="83"/>
  <c r="AV14" i="83"/>
  <c r="BZ13" i="83"/>
  <c r="BT13" i="83"/>
  <c r="AD13" i="83"/>
  <c r="BN12" i="83"/>
  <c r="BH12" i="83"/>
  <c r="CR11" i="83"/>
  <c r="BB11" i="83"/>
  <c r="BB19" i="83"/>
  <c r="AV11" i="83"/>
  <c r="CR10" i="83"/>
  <c r="CL10" i="83"/>
  <c r="AV10" i="83"/>
  <c r="AP10" i="83"/>
  <c r="AD14" i="86"/>
  <c r="AP14" i="86"/>
  <c r="AV14" i="86"/>
  <c r="BB14" i="86"/>
  <c r="BH14" i="86"/>
  <c r="BN14" i="86"/>
  <c r="BT14" i="86"/>
  <c r="BZ14" i="86"/>
  <c r="CF14" i="86"/>
  <c r="CL14" i="86"/>
  <c r="AD15" i="86"/>
  <c r="AP15" i="86"/>
  <c r="AV15" i="86"/>
  <c r="BB15" i="86"/>
  <c r="BH15" i="86"/>
  <c r="BH19" i="86"/>
  <c r="B15" i="86"/>
  <c r="BN15" i="86"/>
  <c r="BT15" i="86"/>
  <c r="BZ15" i="86"/>
  <c r="CF15" i="86"/>
  <c r="CL15" i="86"/>
  <c r="CL19" i="86"/>
  <c r="B11" i="86"/>
  <c r="DD19" i="86"/>
  <c r="DD21" i="86"/>
  <c r="DD24" i="86"/>
  <c r="ET19" i="86"/>
  <c r="ET21" i="86"/>
  <c r="ET24" i="86"/>
  <c r="FR16" i="78"/>
  <c r="FR19" i="78"/>
  <c r="FR21" i="78"/>
  <c r="ET16" i="78"/>
  <c r="ET19" i="78"/>
  <c r="ET21" i="78"/>
  <c r="ET24" i="78"/>
  <c r="DV16" i="78"/>
  <c r="DV19" i="78"/>
  <c r="DV21" i="78"/>
  <c r="DV24" i="78"/>
  <c r="CX16" i="78"/>
  <c r="CX19" i="78"/>
  <c r="CX21" i="78"/>
  <c r="BZ16" i="78"/>
  <c r="BB16" i="78"/>
  <c r="AD16" i="78"/>
  <c r="CL15" i="78"/>
  <c r="BN15" i="78"/>
  <c r="AP15" i="78"/>
  <c r="GD19" i="78"/>
  <c r="GD21" i="78"/>
  <c r="GD24" i="78"/>
  <c r="FF19" i="78"/>
  <c r="FF21" i="78"/>
  <c r="FF24" i="78"/>
  <c r="CX24" i="86"/>
  <c r="DJ22" i="86"/>
  <c r="DJ25" i="86"/>
  <c r="CX22" i="86"/>
  <c r="CX25" i="86"/>
  <c r="DP22" i="86"/>
  <c r="DP25" i="86"/>
  <c r="DV22" i="86"/>
  <c r="DV25" i="86"/>
  <c r="EH24" i="86"/>
  <c r="EH22" i="86"/>
  <c r="EH25" i="86"/>
  <c r="FR24" i="86"/>
  <c r="FR22" i="86"/>
  <c r="FR25" i="86"/>
  <c r="BN19" i="80"/>
  <c r="AD13" i="80"/>
  <c r="AD19" i="80"/>
  <c r="EN19" i="86"/>
  <c r="EN21" i="86"/>
  <c r="EN24" i="86"/>
  <c r="EZ19" i="86"/>
  <c r="EZ21" i="86"/>
  <c r="FL19" i="86"/>
  <c r="FL21" i="86"/>
  <c r="FL24" i="86"/>
  <c r="FX19" i="86"/>
  <c r="FX21" i="86"/>
  <c r="FX24" i="86"/>
  <c r="GD19" i="86"/>
  <c r="GD21" i="86"/>
  <c r="GD24" i="86"/>
  <c r="BZ14" i="78"/>
  <c r="BB14" i="78"/>
  <c r="AD14" i="78"/>
  <c r="CL13" i="78"/>
  <c r="BN13" i="78"/>
  <c r="AP13" i="78"/>
  <c r="BZ12" i="78"/>
  <c r="BB12" i="78"/>
  <c r="AD12" i="78"/>
  <c r="FX11" i="78"/>
  <c r="FX19" i="78"/>
  <c r="FX21" i="78"/>
  <c r="EN11" i="78"/>
  <c r="EN19" i="78"/>
  <c r="EN21" i="78"/>
  <c r="DD11" i="78"/>
  <c r="DD19" i="78"/>
  <c r="DD21" i="78"/>
  <c r="CR10" i="78"/>
  <c r="CR19" i="78"/>
  <c r="BT10" i="78"/>
  <c r="BT19" i="78"/>
  <c r="AV10" i="78"/>
  <c r="AV19" i="78"/>
  <c r="BZ16" i="76"/>
  <c r="BB16" i="76"/>
  <c r="AD16" i="76"/>
  <c r="CL15" i="76"/>
  <c r="BN15" i="76"/>
  <c r="AP15" i="76"/>
  <c r="BZ14" i="76"/>
  <c r="BB14" i="76"/>
  <c r="AD14" i="76"/>
  <c r="CL13" i="76"/>
  <c r="BN13" i="76"/>
  <c r="AP13" i="76"/>
  <c r="AD12" i="76"/>
  <c r="CF11" i="76"/>
  <c r="BH11" i="76"/>
  <c r="BT10" i="76"/>
  <c r="AV10" i="76"/>
  <c r="CF16" i="80"/>
  <c r="BH16" i="80"/>
  <c r="AJ16" i="80"/>
  <c r="CR15" i="80"/>
  <c r="BT15" i="80"/>
  <c r="AV15" i="80"/>
  <c r="CF14" i="80"/>
  <c r="BH14" i="80"/>
  <c r="AJ14" i="80"/>
  <c r="CL12" i="80"/>
  <c r="CF12" i="80"/>
  <c r="AP12" i="80"/>
  <c r="AP19" i="80"/>
  <c r="AJ12" i="80"/>
  <c r="CR11" i="80"/>
  <c r="CR19" i="80"/>
  <c r="BT11" i="80"/>
  <c r="AV11" i="80"/>
  <c r="CL10" i="80"/>
  <c r="CL19" i="80"/>
  <c r="BH10" i="80"/>
  <c r="AJ10" i="80"/>
  <c r="AJ19" i="80"/>
  <c r="BZ16" i="82"/>
  <c r="BB16" i="82"/>
  <c r="AD16" i="82"/>
  <c r="CL15" i="82"/>
  <c r="BN15" i="82"/>
  <c r="AP15" i="82"/>
  <c r="CF13" i="82"/>
  <c r="BH13" i="82"/>
  <c r="AJ13" i="82"/>
  <c r="CR12" i="82"/>
  <c r="BT12" i="82"/>
  <c r="AV12" i="82"/>
  <c r="CF11" i="82"/>
  <c r="BH11" i="82"/>
  <c r="AJ11" i="82"/>
  <c r="CR10" i="82"/>
  <c r="BT10" i="82"/>
  <c r="AV10" i="82"/>
  <c r="CL16" i="83"/>
  <c r="CL19" i="83"/>
  <c r="BN16" i="83"/>
  <c r="BN19" i="83"/>
  <c r="AP16" i="83"/>
  <c r="AP19" i="83"/>
  <c r="CF14" i="83"/>
  <c r="BH14" i="83"/>
  <c r="AJ14" i="83"/>
  <c r="CF13" i="83"/>
  <c r="BH13" i="83"/>
  <c r="BH11" i="83"/>
  <c r="BH19" i="83"/>
  <c r="AJ13" i="83"/>
  <c r="CR12" i="83"/>
  <c r="CR19" i="83"/>
  <c r="BT12" i="83"/>
  <c r="AV12" i="83"/>
  <c r="CF11" i="83"/>
  <c r="AJ11" i="83"/>
  <c r="BZ10" i="83"/>
  <c r="BZ19" i="83"/>
  <c r="BT10" i="83"/>
  <c r="AD10" i="83"/>
  <c r="AD19" i="83"/>
  <c r="EZ22" i="78"/>
  <c r="EZ25" i="78"/>
  <c r="FF22" i="78"/>
  <c r="FF25" i="78"/>
  <c r="EZ24" i="78"/>
  <c r="EH24" i="78"/>
  <c r="EH22" i="78"/>
  <c r="EH25" i="78"/>
  <c r="ET22" i="78"/>
  <c r="ET25" i="78"/>
  <c r="AP19" i="78"/>
  <c r="BZ19" i="78"/>
  <c r="BB19" i="78"/>
  <c r="FR22" i="78"/>
  <c r="FR25" i="78"/>
  <c r="GD22" i="78"/>
  <c r="GD25" i="78"/>
  <c r="FR24" i="78"/>
  <c r="DP22" i="78"/>
  <c r="DP25" i="78"/>
  <c r="EB22" i="78"/>
  <c r="EB25" i="78"/>
  <c r="DV22" i="78"/>
  <c r="DV25" i="78"/>
  <c r="DP24" i="78"/>
  <c r="CX22" i="78"/>
  <c r="CX25" i="78"/>
  <c r="DJ22" i="78"/>
  <c r="DJ25" i="78"/>
  <c r="CX24" i="78"/>
  <c r="AD19" i="78"/>
  <c r="CL19" i="78"/>
  <c r="BN19" i="78"/>
  <c r="B16" i="80"/>
  <c r="BN21" i="80"/>
  <c r="CF19" i="80"/>
  <c r="BZ19" i="80"/>
  <c r="BT19" i="80"/>
  <c r="AV19" i="80"/>
  <c r="AD19" i="82"/>
  <c r="CF19" i="83"/>
  <c r="AV19" i="83"/>
  <c r="BH19" i="80"/>
  <c r="CL21" i="86"/>
  <c r="C20" i="86"/>
  <c r="B20" i="86"/>
  <c r="FL24" i="78"/>
  <c r="FL22" i="78"/>
  <c r="FL25" i="78"/>
  <c r="BT19" i="83"/>
  <c r="BB19" i="86"/>
  <c r="B14" i="86"/>
  <c r="EB22" i="86"/>
  <c r="EB25" i="86"/>
  <c r="AJ19" i="83"/>
  <c r="BB21" i="86"/>
  <c r="DD22" i="86"/>
  <c r="DD25" i="86"/>
  <c r="BB21" i="80"/>
  <c r="DP24" i="86"/>
  <c r="C11" i="86"/>
  <c r="BT19" i="86"/>
  <c r="B17" i="86"/>
  <c r="B8" i="86"/>
  <c r="BZ19" i="86"/>
  <c r="BN19" i="86"/>
  <c r="BN21" i="86"/>
  <c r="AP19" i="86"/>
  <c r="AP21" i="86"/>
  <c r="AD19" i="86"/>
  <c r="B9" i="86"/>
  <c r="CF19" i="86"/>
  <c r="AV19" i="86"/>
  <c r="AV21" i="86"/>
  <c r="B6" i="86"/>
  <c r="BB21" i="83"/>
  <c r="B14" i="83"/>
  <c r="B11" i="78"/>
  <c r="AJ21" i="78"/>
  <c r="AJ24" i="78"/>
  <c r="D11" i="78"/>
  <c r="B19" i="78"/>
  <c r="CF21" i="78"/>
  <c r="CF24" i="78"/>
  <c r="D19" i="78"/>
  <c r="B6" i="80"/>
  <c r="AD19" i="76"/>
  <c r="BH19" i="78"/>
  <c r="BH21" i="86"/>
  <c r="ET22" i="86"/>
  <c r="ET25" i="86"/>
  <c r="EN24" i="78"/>
  <c r="EN22" i="78"/>
  <c r="EN25" i="78"/>
  <c r="DD24" i="78"/>
  <c r="DD22" i="78"/>
  <c r="DD25" i="78"/>
  <c r="FX24" i="78"/>
  <c r="FX22" i="78"/>
  <c r="FX25" i="78"/>
  <c r="B12" i="83"/>
  <c r="AP21" i="83"/>
  <c r="CL21" i="83"/>
  <c r="B20" i="83"/>
  <c r="AP21" i="80"/>
  <c r="B12" i="80"/>
  <c r="B8" i="76"/>
  <c r="B11" i="76"/>
  <c r="B8" i="78"/>
  <c r="BT21" i="78"/>
  <c r="B17" i="78"/>
  <c r="FL22" i="86"/>
  <c r="FL25" i="86"/>
  <c r="EZ22" i="86"/>
  <c r="EZ25" i="86"/>
  <c r="EZ24" i="86"/>
  <c r="FF22" i="86"/>
  <c r="FF25" i="86"/>
  <c r="AD21" i="80"/>
  <c r="B9" i="80"/>
  <c r="C14" i="80"/>
  <c r="BB22" i="80"/>
  <c r="BB25" i="80"/>
  <c r="BB24" i="80"/>
  <c r="D14" i="80"/>
  <c r="FX22" i="86"/>
  <c r="FX25" i="86"/>
  <c r="EN22" i="86"/>
  <c r="EN25" i="86"/>
  <c r="B9" i="83"/>
  <c r="AD21" i="83"/>
  <c r="B18" i="83"/>
  <c r="BZ21" i="83"/>
  <c r="B6" i="83"/>
  <c r="B16" i="83"/>
  <c r="BN21" i="83"/>
  <c r="B8" i="82"/>
  <c r="AD21" i="76"/>
  <c r="B9" i="76"/>
  <c r="B13" i="78"/>
  <c r="AV21" i="78"/>
  <c r="B21" i="78"/>
  <c r="CR21" i="78"/>
  <c r="CL24" i="86"/>
  <c r="D20" i="86"/>
  <c r="C15" i="86"/>
  <c r="BH24" i="86"/>
  <c r="D15" i="86"/>
  <c r="BB24" i="86"/>
  <c r="D14" i="86"/>
  <c r="C14" i="86"/>
  <c r="C19" i="78"/>
  <c r="GD22" i="86"/>
  <c r="GD25" i="86"/>
  <c r="B8" i="83"/>
  <c r="B9" i="82"/>
  <c r="AD21" i="82"/>
  <c r="B8" i="80"/>
  <c r="B21" i="80"/>
  <c r="CR21" i="80"/>
  <c r="C16" i="80"/>
  <c r="BN24" i="80"/>
  <c r="D16" i="80"/>
  <c r="BN22" i="80"/>
  <c r="BN25" i="80"/>
  <c r="B16" i="78"/>
  <c r="BN21" i="78"/>
  <c r="AD21" i="78"/>
  <c r="B9" i="78"/>
  <c r="B14" i="78"/>
  <c r="BB21" i="78"/>
  <c r="B6" i="78"/>
  <c r="B15" i="80"/>
  <c r="BH21" i="80"/>
  <c r="B17" i="83"/>
  <c r="BT21" i="83"/>
  <c r="AJ21" i="83"/>
  <c r="B11" i="83"/>
  <c r="B6" i="82"/>
  <c r="B17" i="80"/>
  <c r="BT21" i="80"/>
  <c r="BH21" i="83"/>
  <c r="B15" i="83"/>
  <c r="AJ21" i="80"/>
  <c r="B11" i="80"/>
  <c r="B20" i="80"/>
  <c r="CL21" i="80"/>
  <c r="AV21" i="83"/>
  <c r="B13" i="83"/>
  <c r="CR21" i="83"/>
  <c r="B21" i="83"/>
  <c r="CF21" i="83"/>
  <c r="B19" i="83"/>
  <c r="B13" i="80"/>
  <c r="AV21" i="80"/>
  <c r="B18" i="80"/>
  <c r="BZ21" i="80"/>
  <c r="B19" i="80"/>
  <c r="CF21" i="80"/>
  <c r="B20" i="78"/>
  <c r="CL21" i="78"/>
  <c r="BZ21" i="78"/>
  <c r="B18" i="78"/>
  <c r="B12" i="78"/>
  <c r="AP21" i="78"/>
  <c r="C11" i="78"/>
  <c r="CF21" i="86"/>
  <c r="C19" i="86"/>
  <c r="B19" i="86"/>
  <c r="BZ21" i="86"/>
  <c r="B18" i="86"/>
  <c r="C21" i="86"/>
  <c r="B21" i="86"/>
  <c r="B16" i="86"/>
  <c r="AD21" i="86"/>
  <c r="AD22" i="86"/>
  <c r="AD25" i="86"/>
  <c r="X22" i="86"/>
  <c r="X25" i="86"/>
  <c r="BN24" i="86"/>
  <c r="D16" i="86"/>
  <c r="C16" i="86"/>
  <c r="B13" i="86"/>
  <c r="BT21" i="86"/>
  <c r="B12" i="86"/>
  <c r="BT22" i="86"/>
  <c r="BT25" i="86"/>
  <c r="AJ22" i="86"/>
  <c r="AJ25" i="86"/>
  <c r="CL22" i="86"/>
  <c r="CL25" i="86"/>
  <c r="BN22" i="86"/>
  <c r="BN25" i="86"/>
  <c r="C6" i="86"/>
  <c r="BH22" i="86"/>
  <c r="BH25" i="86"/>
  <c r="BZ22" i="86"/>
  <c r="BZ25" i="86"/>
  <c r="BB22" i="86"/>
  <c r="BB25" i="86"/>
  <c r="R22" i="86"/>
  <c r="R25" i="86"/>
  <c r="AP24" i="86"/>
  <c r="D12" i="86"/>
  <c r="C12" i="86"/>
  <c r="C13" i="86"/>
  <c r="AV24" i="86"/>
  <c r="D13" i="86"/>
  <c r="AV22" i="86"/>
  <c r="AV25" i="86"/>
  <c r="CR22" i="86"/>
  <c r="CR25" i="86"/>
  <c r="CF24" i="86"/>
  <c r="D19" i="86"/>
  <c r="CF22" i="86"/>
  <c r="CF25" i="86"/>
  <c r="AP22" i="86"/>
  <c r="AP25" i="86"/>
  <c r="B15" i="78"/>
  <c r="BH21" i="78"/>
  <c r="BB24" i="83"/>
  <c r="D14" i="83"/>
  <c r="C14" i="83"/>
  <c r="R22" i="80"/>
  <c r="R25" i="80"/>
  <c r="C6" i="80"/>
  <c r="C21" i="78"/>
  <c r="CR24" i="78"/>
  <c r="D21" i="78"/>
  <c r="C13" i="78"/>
  <c r="AV24" i="78"/>
  <c r="D13" i="78"/>
  <c r="C16" i="83"/>
  <c r="BN24" i="83"/>
  <c r="D16" i="83"/>
  <c r="R22" i="83"/>
  <c r="R25" i="83"/>
  <c r="BN22" i="83"/>
  <c r="BN25" i="83"/>
  <c r="C6" i="83"/>
  <c r="AD22" i="83"/>
  <c r="AD25" i="83"/>
  <c r="BB22" i="83"/>
  <c r="BB25" i="83"/>
  <c r="BZ22" i="83"/>
  <c r="BZ25" i="83"/>
  <c r="AP22" i="83"/>
  <c r="AP25" i="83"/>
  <c r="CL22" i="83"/>
  <c r="CL25" i="83"/>
  <c r="BZ24" i="83"/>
  <c r="D18" i="83"/>
  <c r="C18" i="83"/>
  <c r="AD24" i="83"/>
  <c r="D9" i="83"/>
  <c r="E9" i="83"/>
  <c r="C9" i="83"/>
  <c r="B6" i="76"/>
  <c r="AD24" i="80"/>
  <c r="D9" i="80"/>
  <c r="C9" i="80"/>
  <c r="AD22" i="80"/>
  <c r="AD25" i="80"/>
  <c r="BT24" i="78"/>
  <c r="D17" i="78"/>
  <c r="C17" i="78"/>
  <c r="C8" i="78"/>
  <c r="C11" i="76"/>
  <c r="C8" i="76"/>
  <c r="AP22" i="80"/>
  <c r="AP25" i="80"/>
  <c r="AP24" i="80"/>
  <c r="D12" i="80"/>
  <c r="C12" i="80"/>
  <c r="C20" i="83"/>
  <c r="CL24" i="83"/>
  <c r="D20" i="83"/>
  <c r="AD24" i="76"/>
  <c r="D9" i="76"/>
  <c r="C9" i="76"/>
  <c r="C8" i="82"/>
  <c r="C12" i="83"/>
  <c r="AP24" i="83"/>
  <c r="D12" i="83"/>
  <c r="C18" i="78"/>
  <c r="BZ24" i="78"/>
  <c r="D18" i="78"/>
  <c r="CF24" i="83"/>
  <c r="D19" i="83"/>
  <c r="C19" i="83"/>
  <c r="CF22" i="83"/>
  <c r="CF25" i="83"/>
  <c r="AV24" i="83"/>
  <c r="D13" i="83"/>
  <c r="AV22" i="83"/>
  <c r="AV25" i="83"/>
  <c r="C13" i="83"/>
  <c r="BH24" i="83"/>
  <c r="D15" i="83"/>
  <c r="C15" i="83"/>
  <c r="BH22" i="83"/>
  <c r="BH25" i="83"/>
  <c r="AP24" i="78"/>
  <c r="D12" i="78"/>
  <c r="C12" i="78"/>
  <c r="CL24" i="78"/>
  <c r="D20" i="78"/>
  <c r="C20" i="78"/>
  <c r="CF24" i="80"/>
  <c r="D19" i="80"/>
  <c r="CF22" i="80"/>
  <c r="CF25" i="80"/>
  <c r="C19" i="80"/>
  <c r="C18" i="80"/>
  <c r="BZ24" i="80"/>
  <c r="D18" i="80"/>
  <c r="BZ22" i="80"/>
  <c r="BZ25" i="80"/>
  <c r="AV22" i="80"/>
  <c r="AV25" i="80"/>
  <c r="AV24" i="80"/>
  <c r="D13" i="80"/>
  <c r="C13" i="80"/>
  <c r="C20" i="80"/>
  <c r="CL24" i="80"/>
  <c r="D20" i="80"/>
  <c r="CL22" i="80"/>
  <c r="CL25" i="80"/>
  <c r="C17" i="80"/>
  <c r="BT22" i="80"/>
  <c r="BT25" i="80"/>
  <c r="BT24" i="80"/>
  <c r="D17" i="80"/>
  <c r="BT24" i="83"/>
  <c r="D17" i="83"/>
  <c r="BT22" i="83"/>
  <c r="BT25" i="83"/>
  <c r="C17" i="83"/>
  <c r="C15" i="80"/>
  <c r="BH24" i="80"/>
  <c r="D15" i="80"/>
  <c r="BH22" i="80"/>
  <c r="BH25" i="80"/>
  <c r="R22" i="78"/>
  <c r="R25" i="78"/>
  <c r="AD22" i="78"/>
  <c r="AD25" i="78"/>
  <c r="AP22" i="78"/>
  <c r="AP25" i="78"/>
  <c r="BB22" i="78"/>
  <c r="BB25" i="78"/>
  <c r="BN22" i="78"/>
  <c r="BN25" i="78"/>
  <c r="BZ22" i="78"/>
  <c r="BZ25" i="78"/>
  <c r="CL22" i="78"/>
  <c r="CL25" i="78"/>
  <c r="X22" i="78"/>
  <c r="X25" i="78"/>
  <c r="AJ22" i="78"/>
  <c r="AJ25" i="78"/>
  <c r="AV22" i="78"/>
  <c r="AV25" i="78"/>
  <c r="BT22" i="78"/>
  <c r="BT25" i="78"/>
  <c r="CF22" i="78"/>
  <c r="CF25" i="78"/>
  <c r="BH22" i="78"/>
  <c r="BH25" i="78"/>
  <c r="CR22" i="78"/>
  <c r="CR25" i="78"/>
  <c r="C6" i="78"/>
  <c r="BB24" i="78"/>
  <c r="D14" i="78"/>
  <c r="C14" i="78"/>
  <c r="BN24" i="78"/>
  <c r="D16" i="78"/>
  <c r="C16" i="78"/>
  <c r="C8" i="83"/>
  <c r="X22" i="83"/>
  <c r="X25" i="83"/>
  <c r="C21" i="83"/>
  <c r="CR22" i="83"/>
  <c r="CR25" i="83"/>
  <c r="CR24" i="83"/>
  <c r="D21" i="83"/>
  <c r="AJ24" i="80"/>
  <c r="D11" i="80"/>
  <c r="AJ22" i="80"/>
  <c r="AJ25" i="80"/>
  <c r="C11" i="80"/>
  <c r="C6" i="82"/>
  <c r="AD22" i="82"/>
  <c r="AD25" i="82"/>
  <c r="X22" i="82"/>
  <c r="X25" i="82"/>
  <c r="R22" i="82"/>
  <c r="R25" i="82"/>
  <c r="AJ24" i="83"/>
  <c r="D11" i="83"/>
  <c r="C11" i="83"/>
  <c r="AJ22" i="83"/>
  <c r="AJ25" i="83"/>
  <c r="AD24" i="78"/>
  <c r="D9" i="78"/>
  <c r="E9" i="78"/>
  <c r="C9" i="78"/>
  <c r="CR24" i="80"/>
  <c r="D21" i="80"/>
  <c r="C21" i="80"/>
  <c r="CR22" i="80"/>
  <c r="CR25" i="80"/>
  <c r="C8" i="80"/>
  <c r="X22" i="80"/>
  <c r="X25" i="80"/>
  <c r="C9" i="82"/>
  <c r="AD24" i="82"/>
  <c r="D9" i="82"/>
  <c r="BZ24" i="86"/>
  <c r="D18" i="86"/>
  <c r="C18" i="86"/>
  <c r="E9" i="82"/>
  <c r="C8" i="86"/>
  <c r="C9" i="86"/>
  <c r="AD24" i="86"/>
  <c r="D9" i="86"/>
  <c r="E9" i="86"/>
  <c r="BT24" i="86"/>
  <c r="D17" i="86"/>
  <c r="C17" i="86"/>
  <c r="BH24" i="78"/>
  <c r="D15" i="78"/>
  <c r="C15" i="78"/>
  <c r="E9" i="80"/>
  <c r="X22" i="76"/>
  <c r="X25" i="76"/>
  <c r="C6" i="76"/>
  <c r="AD22" i="76"/>
  <c r="AD25" i="76"/>
  <c r="E9" i="76"/>
  <c r="AJ22" i="76"/>
  <c r="AJ25" i="76"/>
  <c r="R22" i="76"/>
  <c r="R25" i="76"/>
  <c r="A24" i="76"/>
  <c r="CP12" i="76"/>
  <c r="CR12" i="76"/>
  <c r="CR19" i="76"/>
  <c r="CR21" i="76"/>
  <c r="CR24" i="76"/>
  <c r="D21" i="76"/>
  <c r="D23" i="76"/>
  <c r="CN5" i="76"/>
  <c r="CH5" i="76"/>
  <c r="CB5" i="76"/>
  <c r="BV5" i="76"/>
  <c r="BP5" i="76"/>
  <c r="BJ5" i="76"/>
  <c r="BD5" i="76"/>
  <c r="AX5" i="76"/>
  <c r="AR5" i="76"/>
  <c r="AL5" i="76"/>
  <c r="BR12" i="76"/>
  <c r="BT12" i="76"/>
  <c r="BT19" i="76"/>
  <c r="B17" i="76"/>
  <c r="CD12" i="76"/>
  <c r="CF12" i="76"/>
  <c r="CF19" i="76"/>
  <c r="B19" i="76"/>
  <c r="AT12" i="76"/>
  <c r="AV12" i="76"/>
  <c r="AV19" i="76"/>
  <c r="B13" i="76"/>
  <c r="B21" i="76"/>
  <c r="BF12" i="76"/>
  <c r="BH12" i="76"/>
  <c r="BH19" i="76"/>
  <c r="B15" i="76"/>
  <c r="AN12" i="76"/>
  <c r="AP12" i="76"/>
  <c r="AP19" i="76"/>
  <c r="B12" i="76"/>
  <c r="CJ12" i="76"/>
  <c r="CL12" i="76"/>
  <c r="CL19" i="76"/>
  <c r="B20" i="76"/>
  <c r="AZ12" i="76"/>
  <c r="BB12" i="76"/>
  <c r="BB19" i="76"/>
  <c r="B14" i="76"/>
  <c r="BB21" i="76"/>
  <c r="BB24" i="76"/>
  <c r="D14" i="76"/>
  <c r="C14" i="76"/>
  <c r="AV21" i="76"/>
  <c r="AV24" i="76"/>
  <c r="D13" i="76"/>
  <c r="C13" i="76"/>
  <c r="BX12" i="76"/>
  <c r="BZ12" i="76"/>
  <c r="BZ19" i="76"/>
  <c r="B18" i="76"/>
  <c r="BT21" i="76"/>
  <c r="BT24" i="76"/>
  <c r="D17" i="76"/>
  <c r="C17" i="76"/>
  <c r="CL21" i="76"/>
  <c r="CL24" i="76"/>
  <c r="D20" i="76"/>
  <c r="C20" i="76"/>
  <c r="AP21" i="76"/>
  <c r="AP24" i="76"/>
  <c r="D12" i="76"/>
  <c r="C12" i="76"/>
  <c r="BH21" i="76"/>
  <c r="C15" i="76"/>
  <c r="BH24" i="76"/>
  <c r="D15" i="76"/>
  <c r="C21" i="76"/>
  <c r="BL12" i="76"/>
  <c r="BN12" i="76"/>
  <c r="BN19" i="76"/>
  <c r="B16" i="76"/>
  <c r="CF21" i="76"/>
  <c r="CF24" i="76"/>
  <c r="D19" i="76"/>
  <c r="C19" i="76"/>
  <c r="BN21" i="76"/>
  <c r="BN22" i="76"/>
  <c r="BN25" i="76"/>
  <c r="BT22" i="76"/>
  <c r="BT25" i="76"/>
  <c r="BB22" i="76"/>
  <c r="BB25" i="76"/>
  <c r="BZ21" i="76"/>
  <c r="BZ22" i="76"/>
  <c r="BZ25" i="76"/>
  <c r="BH22" i="76"/>
  <c r="BH25" i="76"/>
  <c r="CF22" i="76"/>
  <c r="CF25" i="76"/>
  <c r="AP22" i="76"/>
  <c r="AP25" i="76"/>
  <c r="CL22" i="76"/>
  <c r="CL25" i="76"/>
  <c r="AV22" i="76"/>
  <c r="AV25" i="76"/>
  <c r="CR22" i="76"/>
  <c r="CR25" i="76"/>
  <c r="C18" i="76"/>
  <c r="BZ24" i="76"/>
  <c r="D18" i="76"/>
  <c r="C16" i="76"/>
  <c r="BN24" i="76"/>
  <c r="D16" i="76"/>
  <c r="A24" i="86"/>
  <c r="AL5" i="82"/>
  <c r="AF5" i="82"/>
  <c r="AR5" i="82"/>
  <c r="AX5" i="82"/>
  <c r="BD5" i="82"/>
  <c r="BJ5" i="82"/>
  <c r="BP5" i="82"/>
  <c r="BV5" i="82"/>
  <c r="CB5" i="82"/>
  <c r="CH5" i="82"/>
  <c r="CN5" i="82"/>
  <c r="BR14" i="82"/>
  <c r="BT14" i="82"/>
  <c r="BT19" i="82"/>
  <c r="B17" i="82"/>
  <c r="AH14" i="82"/>
  <c r="AJ14" i="82"/>
  <c r="AJ19" i="82"/>
  <c r="B11" i="82"/>
  <c r="AZ14" i="82"/>
  <c r="BB14" i="82"/>
  <c r="BB19" i="82"/>
  <c r="B14" i="82"/>
  <c r="BL14" i="82"/>
  <c r="BN14" i="82"/>
  <c r="BN19" i="82"/>
  <c r="B16" i="82"/>
  <c r="BX14" i="82"/>
  <c r="BZ14" i="82"/>
  <c r="BZ19" i="82"/>
  <c r="B18" i="82"/>
  <c r="AN14" i="82"/>
  <c r="AP14" i="82"/>
  <c r="AP19" i="82"/>
  <c r="B12" i="82"/>
  <c r="CJ14" i="82"/>
  <c r="CL14" i="82"/>
  <c r="CL19" i="82"/>
  <c r="B20" i="82"/>
  <c r="CD14" i="82"/>
  <c r="CF14" i="82"/>
  <c r="CF19" i="82"/>
  <c r="B19" i="82"/>
  <c r="AJ21" i="82"/>
  <c r="AJ24" i="82"/>
  <c r="D11" i="82"/>
  <c r="C11" i="82"/>
  <c r="BT21" i="82"/>
  <c r="C17" i="82"/>
  <c r="BT24" i="82"/>
  <c r="D17" i="82"/>
  <c r="CP14" i="82"/>
  <c r="CR14" i="82"/>
  <c r="CR19" i="82"/>
  <c r="B21" i="82"/>
  <c r="CR21" i="82"/>
  <c r="CR22" i="82"/>
  <c r="CR25" i="82"/>
  <c r="CF21" i="82"/>
  <c r="CF24" i="82"/>
  <c r="D19" i="82"/>
  <c r="C19" i="82"/>
  <c r="BF14" i="82"/>
  <c r="BH14" i="82"/>
  <c r="BH19" i="82"/>
  <c r="B15" i="82"/>
  <c r="BH21" i="82"/>
  <c r="BH22" i="82"/>
  <c r="BH25" i="82"/>
  <c r="AT14" i="82"/>
  <c r="AV14" i="82"/>
  <c r="AV19" i="82"/>
  <c r="AV21" i="82"/>
  <c r="AV22" i="82"/>
  <c r="AV25" i="82"/>
  <c r="B13" i="82"/>
  <c r="BZ21" i="82"/>
  <c r="C18" i="82"/>
  <c r="BZ24" i="82"/>
  <c r="D18" i="82"/>
  <c r="CL21" i="82"/>
  <c r="C20" i="82"/>
  <c r="CL24" i="82"/>
  <c r="D20" i="82"/>
  <c r="AP21" i="82"/>
  <c r="C12" i="82"/>
  <c r="AP24" i="82"/>
  <c r="D12" i="82"/>
  <c r="BN21" i="82"/>
  <c r="C16" i="82"/>
  <c r="BN24" i="82"/>
  <c r="D16" i="82"/>
  <c r="BB21" i="82"/>
  <c r="BB24" i="82"/>
  <c r="D14" i="82"/>
  <c r="C14" i="82"/>
  <c r="BB22" i="82"/>
  <c r="BB25" i="82"/>
  <c r="CF22" i="82"/>
  <c r="CF25" i="82"/>
  <c r="BT22" i="82"/>
  <c r="BT25" i="82"/>
  <c r="CL22" i="82"/>
  <c r="CL25" i="82"/>
  <c r="BN22" i="82"/>
  <c r="BN25" i="82"/>
  <c r="AP22" i="82"/>
  <c r="AP25" i="82"/>
  <c r="BZ22" i="82"/>
  <c r="BZ25" i="82"/>
  <c r="AJ22" i="82"/>
  <c r="AJ25" i="82"/>
  <c r="C13" i="82"/>
  <c r="AV24" i="82"/>
  <c r="D13" i="82"/>
  <c r="C21" i="82"/>
  <c r="CR24" i="82"/>
  <c r="D21" i="82"/>
  <c r="BH24" i="82"/>
  <c r="D15" i="82"/>
  <c r="C15" i="82"/>
</calcChain>
</file>

<file path=xl/sharedStrings.xml><?xml version="1.0" encoding="utf-8"?>
<sst xmlns="http://schemas.openxmlformats.org/spreadsheetml/2006/main" count="2496" uniqueCount="113">
  <si>
    <t>VAR</t>
  </si>
  <si>
    <t>EST</t>
  </si>
  <si>
    <t>MEAN</t>
  </si>
  <si>
    <t>Constant</t>
  </si>
  <si>
    <t>L1.logitstories</t>
  </si>
  <si>
    <t>entropy</t>
  </si>
  <si>
    <t>mippct</t>
  </si>
  <si>
    <t>lawspct</t>
  </si>
  <si>
    <t>execorderspct</t>
  </si>
  <si>
    <t>countdownpres</t>
  </si>
  <si>
    <t>D.stories</t>
  </si>
  <si>
    <t>BASELINE MODEL</t>
  </si>
  <si>
    <t>sum</t>
  </si>
  <si>
    <t>inverse logit of sum</t>
  </si>
  <si>
    <t>βX</t>
  </si>
  <si>
    <t>Increase by 1 std dev</t>
  </si>
  <si>
    <t>ENTROPY</t>
  </si>
  <si>
    <t>Decrease by 1 std dev</t>
  </si>
  <si>
    <t>DESCRIPTIVE STATISTICS:</t>
  </si>
  <si>
    <t>Obs</t>
  </si>
  <si>
    <t>Mean</t>
  </si>
  <si>
    <t>Std. Dev.</t>
  </si>
  <si>
    <t>Min</t>
  </si>
  <si>
    <t>Max</t>
  </si>
  <si>
    <t>Std. Err</t>
  </si>
  <si>
    <t>P&gt;|t|</t>
  </si>
  <si>
    <t>[95%</t>
  </si>
  <si>
    <t>Conf.</t>
  </si>
  <si>
    <t>_cons</t>
  </si>
  <si>
    <t>Coeff</t>
  </si>
  <si>
    <t>FINDINGS</t>
  </si>
  <si>
    <t>Model:</t>
  </si>
  <si>
    <t>Parsimonious Model of Front-Page Attention across All Policy Topics</t>
  </si>
  <si>
    <t>Entropy</t>
  </si>
  <si>
    <t>stories</t>
  </si>
  <si>
    <t>D.proportion</t>
  </si>
  <si>
    <t>avg total stories</t>
  </si>
  <si>
    <t>Pred Stories</t>
  </si>
  <si>
    <t>Pred Prop</t>
  </si>
  <si>
    <t>adjustment</t>
  </si>
  <si>
    <t>Pred Log Odds</t>
  </si>
  <si>
    <t>CONGESTION</t>
  </si>
  <si>
    <t>Congestion</t>
  </si>
  <si>
    <t>Baseline</t>
  </si>
  <si>
    <t>MIP</t>
  </si>
  <si>
    <t>ExecOrders</t>
  </si>
  <si>
    <t>EXECORDERS</t>
  </si>
  <si>
    <t>Laws</t>
  </si>
  <si>
    <t>LAWS</t>
  </si>
  <si>
    <t>3. Health</t>
  </si>
  <si>
    <t>Up 1 std dev</t>
  </si>
  <si>
    <t>Down 1 std dev</t>
  </si>
  <si>
    <t>12.Law and Crime</t>
  </si>
  <si>
    <t>15.Banking</t>
  </si>
  <si>
    <t>16.Defense</t>
  </si>
  <si>
    <t>20.Government</t>
  </si>
  <si>
    <t>L.logitstories</t>
  </si>
  <si>
    <t>L.LOGITSTORIES</t>
  </si>
  <si>
    <t>agenda_entropy</t>
  </si>
  <si>
    <t>min</t>
  </si>
  <si>
    <t>max</t>
  </si>
  <si>
    <t>up 1sd</t>
  </si>
  <si>
    <t>down 1 sd</t>
  </si>
  <si>
    <t>mid</t>
  </si>
  <si>
    <t>STEPS</t>
  </si>
  <si>
    <t>Run model in Stata</t>
  </si>
  <si>
    <t>Make sure everything is in correct order</t>
  </si>
  <si>
    <t>Prob &gt; F</t>
  </si>
  <si>
    <t>R-squared</t>
  </si>
  <si>
    <t>Adj R-squared</t>
  </si>
  <si>
    <t>Root MSE</t>
  </si>
  <si>
    <t>Source</t>
  </si>
  <si>
    <t>SS</t>
  </si>
  <si>
    <t>df</t>
  </si>
  <si>
    <t>MS</t>
  </si>
  <si>
    <t>Model</t>
  </si>
  <si>
    <t>Residual</t>
  </si>
  <si>
    <t>Total</t>
  </si>
  <si>
    <t>FROM MODEL:</t>
  </si>
  <si>
    <t>N</t>
  </si>
  <si>
    <t>congestion</t>
  </si>
  <si>
    <t>Paste output in Excel in ENTROPY worksheet</t>
  </si>
  <si>
    <t>Make sure you're only using correct variables and that everything else is zeroed out</t>
  </si>
  <si>
    <t>Double check all formula calculations</t>
  </si>
  <si>
    <t>full range diff</t>
  </si>
  <si>
    <t>Interval Range</t>
  </si>
  <si>
    <t>COPY AND PASTE STATA OUTPUT IN COLORED SECTIONS BELOW:</t>
  </si>
  <si>
    <t>z</t>
  </si>
  <si>
    <t>stories_increase1sd_execorderspct</t>
  </si>
  <si>
    <t>L.diversity</t>
  </si>
  <si>
    <t>L.mippct</t>
  </si>
  <si>
    <t>L.propexecorders</t>
  </si>
  <si>
    <t>L.prophearings</t>
  </si>
  <si>
    <t>logitstories</t>
  </si>
  <si>
    <t>F(6,2482)</t>
  </si>
  <si>
    <t>TABLE/FIGURE:</t>
  </si>
  <si>
    <t>DATA SOURCE:</t>
  </si>
  <si>
    <t>DO FILE:</t>
  </si>
  <si>
    <t>NOTES:</t>
  </si>
  <si>
    <t>Questions: Email Amber Boydstun &lt;aboydstun@gmail.com&gt;</t>
  </si>
  <si>
    <t xml:space="preserve">To represent observed values, Figures 5.2, 5.3, and 5.4 display 11-point x-axes that range, for each variable, from that variable’s minimum observed value at the left to its maximum observed value at the right, increasing at each step by 10% of the difference between the two.  </t>
  </si>
  <si>
    <t>Prior Attention (in log odds of proportion of front-page agenda):</t>
  </si>
  <si>
    <t>min = -9.21; max = 0.54 (in increases of 0.975)</t>
  </si>
  <si>
    <t>Proportion of Executive Orders: min = 0; max = 1 (in units of 0.1)</t>
  </si>
  <si>
    <t>Proportion of Public Concern: min = 0; max = 0.47 (in units of 0.047)</t>
  </si>
  <si>
    <t>Front-Page Congestion: min = 0.12; max = 0.55 (in units of 0.043)</t>
  </si>
  <si>
    <t>Figure 5.2. The Varying Effects of Each Explanatory Variable on Front-Page Attention across All Policy Topics</t>
  </si>
  <si>
    <t>6_model.do</t>
  </si>
  <si>
    <t>Proportion of Congressional Hearings: min = 0; max = 0.76 (in units of 0.076)</t>
  </si>
  <si>
    <t>Diversity of Discussion: min = 0; max = 0.83 (in units of 0.083)</t>
  </si>
  <si>
    <t>Multiple (see Chapter 5 for details)</t>
  </si>
  <si>
    <t xml:space="preserve">To represent observed values, Figure 5.2 displays an 11-point x-axis that ranges, for each variable, from that variable’s minimum observed value at the left to its maximum observed value at the right, increasing at each step by 10% of the difference between the two.  </t>
  </si>
  <si>
    <t>For Figure 5.2, the x-axis represents the following ranges: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</si>
</sst>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0"/>
    <numFmt numFmtId="166" formatCode="0.0000"/>
    <numFmt numFmtId="167" formatCode="0.0000000"/>
  </numFmts>
  <fonts count="12" x14ac:knownFonts="1">
    <font>
      <sz val="10"/>
      <name val="Courier"/>
    </font>
    <font>
      <sz val="10"/>
      <name val="Arial"/>
      <family val="2"/>
    </font>
    <font>
      <sz val="12"/>
      <name val="Times New Roman"/>
      <family val="1"/>
    </font>
    <font>
      <sz val="10"/>
      <name val="Courier"/>
      <family val="3"/>
    </font>
    <font>
      <u/>
      <sz val="10"/>
      <color theme="10"/>
      <name val="Courier"/>
    </font>
    <font>
      <u/>
      <sz val="10"/>
      <color theme="11"/>
      <name val="Courier"/>
    </font>
    <font>
      <u/>
      <sz val="12"/>
      <name val="Times New Roman"/>
      <charset val="204"/>
    </font>
    <font>
      <b/>
      <sz val="12"/>
      <name val="Times New Roman"/>
      <charset val="204"/>
    </font>
    <font>
      <sz val="12"/>
      <color rgb="FFFF0000"/>
      <name val="Times New Roman"/>
    </font>
    <font>
      <b/>
      <sz val="12"/>
      <name val="Arial"/>
    </font>
    <font>
      <sz val="12"/>
      <name val="Arial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rgb="FF000000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4">
    <xf numFmtId="164" fontId="0" fillId="0" borderId="0">
      <alignment horizontal="center"/>
    </xf>
    <xf numFmtId="0" fontId="1" fillId="0" borderId="0"/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</cellStyleXfs>
  <cellXfs count="72">
    <xf numFmtId="164" fontId="0" fillId="0" borderId="0" xfId="0">
      <alignment horizontal="center"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4" fontId="2" fillId="0" borderId="0" xfId="0" applyFont="1">
      <alignment horizontal="center"/>
    </xf>
    <xf numFmtId="164" fontId="2" fillId="0" borderId="0" xfId="0" applyFont="1" applyAlignment="1"/>
    <xf numFmtId="0" fontId="2" fillId="0" borderId="0" xfId="1" applyFont="1"/>
    <xf numFmtId="0" fontId="2" fillId="0" borderId="0" xfId="0" applyNumberFormat="1" applyFont="1" applyAlignment="1"/>
    <xf numFmtId="49" fontId="2" fillId="0" borderId="0" xfId="0" applyNumberFormat="1" applyFont="1">
      <alignment horizontal="center"/>
    </xf>
    <xf numFmtId="165" fontId="0" fillId="0" borderId="0" xfId="0" applyNumberFormat="1" applyAlignment="1"/>
    <xf numFmtId="1" fontId="2" fillId="0" borderId="0" xfId="0" applyNumberFormat="1" applyFont="1" applyAlignment="1">
      <alignment horizontal="right"/>
    </xf>
    <xf numFmtId="0" fontId="0" fillId="0" borderId="0" xfId="0" applyNumberFormat="1" applyAlignment="1"/>
    <xf numFmtId="165" fontId="0" fillId="2" borderId="0" xfId="0" applyNumberFormat="1" applyFill="1" applyAlignment="1"/>
    <xf numFmtId="2" fontId="2" fillId="0" borderId="0" xfId="0" applyNumberFormat="1" applyFont="1">
      <alignment horizontal="center"/>
    </xf>
    <xf numFmtId="10" fontId="2" fillId="0" borderId="0" xfId="0" applyNumberFormat="1" applyFont="1">
      <alignment horizontal="center"/>
    </xf>
    <xf numFmtId="2" fontId="2" fillId="0" borderId="0" xfId="0" applyNumberFormat="1" applyFont="1" applyAlignment="1">
      <alignment horizontal="left"/>
    </xf>
    <xf numFmtId="164" fontId="2" fillId="0" borderId="0" xfId="0" applyFont="1" applyFill="1">
      <alignment horizontal="center"/>
    </xf>
    <xf numFmtId="2" fontId="2" fillId="0" borderId="0" xfId="0" applyNumberFormat="1" applyFont="1" applyFill="1">
      <alignment horizontal="center"/>
    </xf>
    <xf numFmtId="10" fontId="2" fillId="0" borderId="0" xfId="0" applyNumberFormat="1" applyFont="1" applyFill="1">
      <alignment horizontal="center"/>
    </xf>
    <xf numFmtId="0" fontId="0" fillId="0" borderId="0" xfId="0" applyNumberFormat="1" applyFill="1" applyAlignment="1"/>
    <xf numFmtId="165" fontId="0" fillId="0" borderId="0" xfId="0" applyNumberFormat="1" applyFill="1" applyAlignment="1"/>
    <xf numFmtId="0" fontId="2" fillId="0" borderId="0" xfId="0" applyNumberFormat="1" applyFont="1" applyFill="1" applyAlignment="1"/>
    <xf numFmtId="166" fontId="2" fillId="0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4" fontId="2" fillId="3" borderId="0" xfId="0" applyFont="1" applyFill="1" applyAlignment="1">
      <alignment horizontal="left"/>
    </xf>
    <xf numFmtId="164" fontId="2" fillId="4" borderId="0" xfId="0" applyFont="1" applyFill="1" applyAlignment="1">
      <alignment horizontal="left"/>
    </xf>
    <xf numFmtId="166" fontId="2" fillId="4" borderId="0" xfId="0" applyNumberFormat="1" applyFont="1" applyFill="1" applyAlignment="1">
      <alignment horizontal="right"/>
    </xf>
    <xf numFmtId="164" fontId="2" fillId="5" borderId="0" xfId="0" applyFont="1" applyFill="1" applyAlignment="1">
      <alignment horizontal="left"/>
    </xf>
    <xf numFmtId="166" fontId="2" fillId="5" borderId="0" xfId="0" applyNumberFormat="1" applyFont="1" applyFill="1" applyAlignment="1">
      <alignment horizontal="right"/>
    </xf>
    <xf numFmtId="164" fontId="2" fillId="6" borderId="0" xfId="0" applyFont="1" applyFill="1" applyAlignment="1">
      <alignment horizontal="left"/>
    </xf>
    <xf numFmtId="166" fontId="2" fillId="6" borderId="0" xfId="0" applyNumberFormat="1" applyFont="1" applyFill="1" applyAlignment="1">
      <alignment horizontal="right"/>
    </xf>
    <xf numFmtId="164" fontId="2" fillId="7" borderId="0" xfId="0" applyFont="1" applyFill="1" applyAlignment="1">
      <alignment horizontal="left"/>
    </xf>
    <xf numFmtId="166" fontId="2" fillId="7" borderId="0" xfId="0" applyNumberFormat="1" applyFont="1" applyFill="1" applyAlignment="1">
      <alignment horizontal="right"/>
    </xf>
    <xf numFmtId="0" fontId="3" fillId="0" borderId="0" xfId="0" applyNumberFormat="1" applyFont="1" applyAlignment="1"/>
    <xf numFmtId="0" fontId="0" fillId="8" borderId="0" xfId="0" applyNumberFormat="1" applyFill="1" applyAlignment="1"/>
    <xf numFmtId="165" fontId="0" fillId="8" borderId="0" xfId="0" applyNumberFormat="1" applyFill="1" applyAlignment="1"/>
    <xf numFmtId="0" fontId="0" fillId="9" borderId="0" xfId="0" applyNumberFormat="1" applyFill="1" applyAlignment="1"/>
    <xf numFmtId="165" fontId="0" fillId="9" borderId="0" xfId="0" applyNumberFormat="1" applyFill="1" applyAlignment="1"/>
    <xf numFmtId="164" fontId="7" fillId="10" borderId="0" xfId="0" applyFont="1" applyFill="1" applyAlignment="1">
      <alignment horizontal="left"/>
    </xf>
    <xf numFmtId="164" fontId="2" fillId="10" borderId="0" xfId="0" applyFont="1" applyFill="1">
      <alignment horizontal="center"/>
    </xf>
    <xf numFmtId="164" fontId="2" fillId="8" borderId="0" xfId="0" applyFont="1" applyFill="1">
      <alignment horizontal="center"/>
    </xf>
    <xf numFmtId="164" fontId="6" fillId="8" borderId="0" xfId="0" applyFont="1" applyFill="1" applyAlignment="1">
      <alignment horizontal="left"/>
    </xf>
    <xf numFmtId="164" fontId="6" fillId="8" borderId="0" xfId="0" applyFont="1" applyFill="1">
      <alignment horizontal="center"/>
    </xf>
    <xf numFmtId="164" fontId="2" fillId="8" borderId="0" xfId="0" applyFont="1" applyFill="1" applyAlignment="1">
      <alignment horizontal="left"/>
    </xf>
    <xf numFmtId="2" fontId="2" fillId="11" borderId="0" xfId="0" applyNumberFormat="1" applyFont="1" applyFill="1">
      <alignment horizontal="center"/>
    </xf>
    <xf numFmtId="164" fontId="0" fillId="0" borderId="0" xfId="0" applyAlignment="1"/>
    <xf numFmtId="1" fontId="0" fillId="9" borderId="0" xfId="0" applyNumberFormat="1" applyFill="1" applyAlignment="1"/>
    <xf numFmtId="167" fontId="0" fillId="9" borderId="0" xfId="0" applyNumberFormat="1" applyFill="1" applyAlignment="1"/>
    <xf numFmtId="164" fontId="8" fillId="0" borderId="0" xfId="0" applyFont="1" applyAlignment="1">
      <alignment horizontal="left"/>
    </xf>
    <xf numFmtId="2" fontId="8" fillId="0" borderId="0" xfId="0" applyNumberFormat="1" applyFont="1">
      <alignment horizontal="center"/>
    </xf>
    <xf numFmtId="10" fontId="8" fillId="0" borderId="0" xfId="0" applyNumberFormat="1" applyFont="1">
      <alignment horizontal="center"/>
    </xf>
    <xf numFmtId="164" fontId="8" fillId="0" borderId="0" xfId="0" applyFont="1">
      <alignment horizontal="center"/>
    </xf>
    <xf numFmtId="164" fontId="9" fillId="12" borderId="1" xfId="0" applyFont="1" applyFill="1" applyBorder="1" applyAlignment="1">
      <alignment horizontal="left"/>
    </xf>
    <xf numFmtId="164" fontId="10" fillId="12" borderId="2" xfId="0" applyFont="1" applyFill="1" applyBorder="1" applyAlignment="1"/>
    <xf numFmtId="164" fontId="1" fillId="12" borderId="2" xfId="0" applyFont="1" applyFill="1" applyBorder="1" applyAlignment="1"/>
    <xf numFmtId="164" fontId="1" fillId="12" borderId="3" xfId="0" applyFont="1" applyFill="1" applyBorder="1" applyAlignment="1"/>
    <xf numFmtId="164" fontId="1" fillId="0" borderId="4" xfId="0" applyFont="1" applyBorder="1" applyAlignment="1"/>
    <xf numFmtId="164" fontId="1" fillId="0" borderId="0" xfId="0" applyFont="1" applyAlignment="1"/>
    <xf numFmtId="164" fontId="11" fillId="0" borderId="0" xfId="0" applyFont="1" applyAlignment="1"/>
    <xf numFmtId="164" fontId="9" fillId="12" borderId="5" xfId="0" applyFont="1" applyFill="1" applyBorder="1" applyAlignment="1">
      <alignment horizontal="left"/>
    </xf>
    <xf numFmtId="164" fontId="10" fillId="12" borderId="0" xfId="0" applyFont="1" applyFill="1" applyAlignment="1"/>
    <xf numFmtId="164" fontId="1" fillId="12" borderId="0" xfId="0" applyFont="1" applyFill="1" applyAlignment="1"/>
    <xf numFmtId="164" fontId="1" fillId="12" borderId="6" xfId="0" applyFont="1" applyFill="1" applyBorder="1" applyAlignment="1"/>
    <xf numFmtId="164" fontId="9" fillId="12" borderId="7" xfId="0" applyFont="1" applyFill="1" applyBorder="1" applyAlignment="1">
      <alignment horizontal="left"/>
    </xf>
    <xf numFmtId="164" fontId="10" fillId="12" borderId="8" xfId="0" applyFont="1" applyFill="1" applyBorder="1" applyAlignment="1"/>
    <xf numFmtId="164" fontId="1" fillId="12" borderId="8" xfId="0" applyFont="1" applyFill="1" applyBorder="1" applyAlignment="1"/>
    <xf numFmtId="164" fontId="1" fillId="12" borderId="9" xfId="0" applyFont="1" applyFill="1" applyBorder="1" applyAlignment="1"/>
    <xf numFmtId="164" fontId="0" fillId="0" borderId="0" xfId="0" applyAlignment="1">
      <alignment horizontal="left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indent="3"/>
    </xf>
    <xf numFmtId="164" fontId="10" fillId="12" borderId="0" xfId="0" applyFont="1" applyFill="1" applyAlignment="1">
      <alignment horizontal="left" wrapText="1"/>
    </xf>
    <xf numFmtId="164" fontId="10" fillId="12" borderId="6" xfId="0" applyFont="1" applyFill="1" applyBorder="1" applyAlignment="1">
      <alignment horizontal="left" wrapText="1"/>
    </xf>
    <xf numFmtId="164" fontId="9" fillId="12" borderId="5" xfId="0" applyFont="1" applyFill="1" applyBorder="1" applyAlignment="1">
      <alignment horizontal="left" vertical="top"/>
    </xf>
  </cellXfs>
  <cellStyles count="1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Normal" xfId="0" builtinId="0"/>
    <cellStyle name="Normal_SSQPRO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hartsheet" Target="chartsheets/sheet4.xml"/><Relationship Id="rId12" Type="http://schemas.openxmlformats.org/officeDocument/2006/relationships/chartsheet" Target="chartsheets/sheet5.xml"/><Relationship Id="rId13" Type="http://schemas.openxmlformats.org/officeDocument/2006/relationships/chartsheet" Target="chartsheets/sheet6.xml"/><Relationship Id="rId14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chartsheet" Target="chartsheets/sheet2.xml"/><Relationship Id="rId10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Prior Attention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L.logitstories!$E$11:$E$21</c:f>
              <c:strCache>
                <c:ptCount val="11"/>
                <c:pt idx="0">
                  <c:v>min</c:v>
                </c:pt>
                <c:pt idx="5">
                  <c:v>mid</c:v>
                </c:pt>
                <c:pt idx="10">
                  <c:v>max</c:v>
                </c:pt>
              </c:strCache>
            </c:strRef>
          </c:cat>
          <c:val>
            <c:numRef>
              <c:f>L.logitstories!$D$11:$D$21</c:f>
              <c:numCache>
                <c:formatCode>0.00</c:formatCode>
                <c:ptCount val="11"/>
                <c:pt idx="0">
                  <c:v>0.412270883482326</c:v>
                </c:pt>
                <c:pt idx="1">
                  <c:v>0.650479683726837</c:v>
                </c:pt>
                <c:pt idx="2">
                  <c:v>1.025722960558383</c:v>
                </c:pt>
                <c:pt idx="3">
                  <c:v>1.615940804428631</c:v>
                </c:pt>
                <c:pt idx="4">
                  <c:v>2.542089769292092</c:v>
                </c:pt>
                <c:pt idx="5">
                  <c:v>3.989970496634802</c:v>
                </c:pt>
                <c:pt idx="6">
                  <c:v>6.240372644539164</c:v>
                </c:pt>
                <c:pt idx="7">
                  <c:v>9.706702320422383</c:v>
                </c:pt>
                <c:pt idx="8">
                  <c:v>14.97244760695707</c:v>
                </c:pt>
                <c:pt idx="9">
                  <c:v>22.80562110726802</c:v>
                </c:pt>
                <c:pt idx="10">
                  <c:v>34.10173739318535</c:v>
                </c:pt>
              </c:numCache>
            </c:numRef>
          </c:val>
          <c:smooth val="0"/>
        </c:ser>
        <c:ser>
          <c:idx val="5"/>
          <c:order val="1"/>
          <c:tx>
            <c:v>Congressional Hearings</c:v>
          </c:tx>
          <c:spPr>
            <a:ln>
              <a:solidFill>
                <a:sysClr val="windowText" lastClr="000000"/>
              </a:solidFill>
            </a:ln>
          </c:spPr>
          <c:marker>
            <c:symbol val="triangle"/>
            <c:size val="9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Laws!$D$11:$D$21</c:f>
              <c:numCache>
                <c:formatCode>0.00</c:formatCode>
                <c:ptCount val="11"/>
                <c:pt idx="0">
                  <c:v>3.046495459898622</c:v>
                </c:pt>
                <c:pt idx="1">
                  <c:v>4.177531331285189</c:v>
                </c:pt>
                <c:pt idx="2">
                  <c:v>5.718121807088668</c:v>
                </c:pt>
                <c:pt idx="3">
                  <c:v>7.807633948969527</c:v>
                </c:pt>
                <c:pt idx="4">
                  <c:v>10.62531007194463</c:v>
                </c:pt>
                <c:pt idx="5">
                  <c:v>14.39541902767534</c:v>
                </c:pt>
                <c:pt idx="6">
                  <c:v>19.38766163883894</c:v>
                </c:pt>
                <c:pt idx="7">
                  <c:v>25.90786135565297</c:v>
                </c:pt>
                <c:pt idx="8">
                  <c:v>34.27229695000413</c:v>
                </c:pt>
                <c:pt idx="9">
                  <c:v>44.7591401515811</c:v>
                </c:pt>
                <c:pt idx="10">
                  <c:v>57.535056849168</c:v>
                </c:pt>
              </c:numCache>
            </c:numRef>
          </c:val>
          <c:smooth val="0"/>
        </c:ser>
        <c:ser>
          <c:idx val="4"/>
          <c:order val="2"/>
          <c:tx>
            <c:v>Executive Orders</c:v>
          </c:tx>
          <c:spPr>
            <a:ln>
              <a:solidFill>
                <a:schemeClr val="tx1"/>
              </a:solidFill>
            </a:ln>
          </c:spPr>
          <c:marker>
            <c:symbol val="plus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ExecOrders!$D$11:$D$21</c:f>
              <c:numCache>
                <c:formatCode>0.00</c:formatCode>
                <c:ptCount val="11"/>
                <c:pt idx="0">
                  <c:v>3.721062435320686</c:v>
                </c:pt>
                <c:pt idx="1">
                  <c:v>3.915152851380926</c:v>
                </c:pt>
                <c:pt idx="2">
                  <c:v>4.119186704407854</c:v>
                </c:pt>
                <c:pt idx="3">
                  <c:v>4.333654149487293</c:v>
                </c:pt>
                <c:pt idx="4">
                  <c:v>4.559067450310248</c:v>
                </c:pt>
                <c:pt idx="5">
                  <c:v>4.79596175551579</c:v>
                </c:pt>
                <c:pt idx="6">
                  <c:v>5.044895877418632</c:v>
                </c:pt>
                <c:pt idx="7">
                  <c:v>5.30645306970816</c:v>
                </c:pt>
                <c:pt idx="8">
                  <c:v>5.581241800243627</c:v>
                </c:pt>
                <c:pt idx="9">
                  <c:v>5.869896514568283</c:v>
                </c:pt>
                <c:pt idx="10">
                  <c:v>6.173078385221946</c:v>
                </c:pt>
              </c:numCache>
            </c:numRef>
          </c:val>
          <c:smooth val="0"/>
        </c:ser>
        <c:ser>
          <c:idx val="3"/>
          <c:order val="3"/>
          <c:tx>
            <c:v>Public Concern</c:v>
          </c:tx>
          <c:spPr>
            <a:ln>
              <a:solidFill>
                <a:sysClr val="windowText" lastClr="000000"/>
              </a:solidFill>
            </a:ln>
          </c:spPr>
          <c:marker>
            <c:symbol val="diamond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MIP!$D$11:$D$21</c:f>
              <c:numCache>
                <c:formatCode>0.00</c:formatCode>
                <c:ptCount val="11"/>
                <c:pt idx="0">
                  <c:v>3.211650640564393</c:v>
                </c:pt>
                <c:pt idx="1">
                  <c:v>3.779556145464556</c:v>
                </c:pt>
                <c:pt idx="2">
                  <c:v>4.445956310098042</c:v>
                </c:pt>
                <c:pt idx="3">
                  <c:v>5.227197912125724</c:v>
                </c:pt>
                <c:pt idx="4">
                  <c:v>6.142061779662215</c:v>
                </c:pt>
                <c:pt idx="5">
                  <c:v>7.21201930081889</c:v>
                </c:pt>
                <c:pt idx="6">
                  <c:v>8.461473962028521</c:v>
                </c:pt>
                <c:pt idx="7">
                  <c:v>9.917966964206987</c:v>
                </c:pt>
                <c:pt idx="8">
                  <c:v>11.61231814451382</c:v>
                </c:pt>
                <c:pt idx="9">
                  <c:v>13.57866416270986</c:v>
                </c:pt>
                <c:pt idx="10">
                  <c:v>15.8543455693774</c:v>
                </c:pt>
              </c:numCache>
            </c:numRef>
          </c:val>
          <c:smooth val="0"/>
        </c:ser>
        <c:ser>
          <c:idx val="2"/>
          <c:order val="4"/>
          <c:tx>
            <c:v>Diversity of Discussion</c:v>
          </c:tx>
          <c:spPr>
            <a:ln>
              <a:solidFill>
                <a:sysClr val="windowText" lastClr="000000"/>
              </a:solidFill>
            </a:ln>
          </c:spPr>
          <c:marker>
            <c:symbol val="x"/>
            <c:size val="8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'Data for Figure5.2, Entropy'!$D$11:$D$21</c:f>
              <c:numCache>
                <c:formatCode>0.00</c:formatCode>
                <c:ptCount val="11"/>
                <c:pt idx="0">
                  <c:v>2.975057121869306</c:v>
                </c:pt>
                <c:pt idx="1">
                  <c:v>3.16750511752994</c:v>
                </c:pt>
                <c:pt idx="2">
                  <c:v>3.372221096511049</c:v>
                </c:pt>
                <c:pt idx="3">
                  <c:v>3.589962996113356</c:v>
                </c:pt>
                <c:pt idx="4">
                  <c:v>3.821532373187366</c:v>
                </c:pt>
                <c:pt idx="5">
                  <c:v>4.067776485177211</c:v>
                </c:pt>
                <c:pt idx="6">
                  <c:v>4.329590411006857</c:v>
                </c:pt>
                <c:pt idx="7">
                  <c:v>4.607919203102845</c:v>
                </c:pt>
                <c:pt idx="8">
                  <c:v>4.903760060086085</c:v>
                </c:pt>
                <c:pt idx="9">
                  <c:v>5.218164507691144</c:v>
                </c:pt>
                <c:pt idx="10">
                  <c:v>5.552240573268546</c:v>
                </c:pt>
              </c:numCache>
            </c:numRef>
          </c:val>
          <c:smooth val="0"/>
        </c:ser>
        <c:ser>
          <c:idx val="0"/>
          <c:order val="5"/>
          <c:tx>
            <c:v>Front-Page Congestion</c:v>
          </c:tx>
          <c:spPr>
            <a:ln>
              <a:solidFill>
                <a:sysClr val="windowText" lastClr="000000"/>
              </a:solidFill>
            </a:ln>
          </c:spPr>
          <c:marker>
            <c:symbol val="star"/>
            <c:size val="8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</c:spPr>
          </c:marker>
          <c:val>
            <c:numRef>
              <c:f>Congestion!$D$11:$D$21</c:f>
              <c:numCache>
                <c:formatCode>0.00</c:formatCode>
                <c:ptCount val="11"/>
                <c:pt idx="0">
                  <c:v>5.356028803620219</c:v>
                </c:pt>
                <c:pt idx="1">
                  <c:v>4.69180771529262</c:v>
                </c:pt>
                <c:pt idx="2">
                  <c:v>4.108485458865545</c:v>
                </c:pt>
                <c:pt idx="3">
                  <c:v>3.59655384947614</c:v>
                </c:pt>
                <c:pt idx="4">
                  <c:v>3.147541131025384</c:v>
                </c:pt>
                <c:pt idx="5">
                  <c:v>2.753918392109847</c:v>
                </c:pt>
                <c:pt idx="6">
                  <c:v>2.40900955324415</c:v>
                </c:pt>
                <c:pt idx="7">
                  <c:v>2.106906230587604</c:v>
                </c:pt>
                <c:pt idx="8">
                  <c:v>1.842388264286197</c:v>
                </c:pt>
                <c:pt idx="9">
                  <c:v>1.6108503110923</c:v>
                </c:pt>
                <c:pt idx="10">
                  <c:v>1.408234616065409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052488"/>
        <c:axId val="2103044952"/>
      </c:lineChart>
      <c:catAx>
        <c:axId val="2103052488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crossAx val="2103044952"/>
        <c:crossesAt val="-6.0"/>
        <c:auto val="1"/>
        <c:lblAlgn val="ctr"/>
        <c:lblOffset val="100"/>
        <c:noMultiLvlLbl val="0"/>
      </c:catAx>
      <c:valAx>
        <c:axId val="2103044952"/>
        <c:scaling>
          <c:orientation val="minMax"/>
          <c:max val="32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Predicted Front-Page Stories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103052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L.logitstories!$A$11:$A$16</c:f>
              <c:numCache>
                <c:formatCode>General_)</c:formatCode>
                <c:ptCount val="6"/>
                <c:pt idx="0">
                  <c:v>-9.210240000000001</c:v>
                </c:pt>
                <c:pt idx="1">
                  <c:v>-8.234743290000001</c:v>
                </c:pt>
                <c:pt idx="2">
                  <c:v>-7.25924658</c:v>
                </c:pt>
                <c:pt idx="3">
                  <c:v>-6.283749870000001</c:v>
                </c:pt>
                <c:pt idx="4">
                  <c:v>-5.308253160000001</c:v>
                </c:pt>
                <c:pt idx="5">
                  <c:v>-4.332756450000001</c:v>
                </c:pt>
              </c:numCache>
            </c:numRef>
          </c:cat>
          <c:val>
            <c:numRef>
              <c:f>L.logitstories!$B$11:$B$17</c:f>
              <c:numCache>
                <c:formatCode>0.00</c:formatCode>
                <c:ptCount val="7"/>
                <c:pt idx="0">
                  <c:v>-6.343904290795439</c:v>
                </c:pt>
                <c:pt idx="1">
                  <c:v>-5.886858890795439</c:v>
                </c:pt>
                <c:pt idx="2">
                  <c:v>-5.42981349079544</c:v>
                </c:pt>
                <c:pt idx="3">
                  <c:v>-4.972768090795438</c:v>
                </c:pt>
                <c:pt idx="4">
                  <c:v>-4.515722690795439</c:v>
                </c:pt>
                <c:pt idx="5">
                  <c:v>-4.058677290795439</c:v>
                </c:pt>
                <c:pt idx="6">
                  <c:v>-3.60163189079544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984232"/>
        <c:axId val="2108200696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L.logitstories!$A$11:$A$16</c:f>
              <c:numCache>
                <c:formatCode>General_)</c:formatCode>
                <c:ptCount val="6"/>
                <c:pt idx="0">
                  <c:v>-9.210240000000001</c:v>
                </c:pt>
                <c:pt idx="1">
                  <c:v>-8.234743290000001</c:v>
                </c:pt>
                <c:pt idx="2">
                  <c:v>-7.25924658</c:v>
                </c:pt>
                <c:pt idx="3">
                  <c:v>-6.283749870000001</c:v>
                </c:pt>
                <c:pt idx="4">
                  <c:v>-5.308253160000001</c:v>
                </c:pt>
                <c:pt idx="5">
                  <c:v>-4.332756450000001</c:v>
                </c:pt>
              </c:numCache>
            </c:numRef>
          </c:cat>
          <c:val>
            <c:numRef>
              <c:f>L.logitstories!$D$11:$D$17</c:f>
              <c:numCache>
                <c:formatCode>0.00</c:formatCode>
                <c:ptCount val="7"/>
                <c:pt idx="0">
                  <c:v>0.412270883482326</c:v>
                </c:pt>
                <c:pt idx="1">
                  <c:v>0.650479683726837</c:v>
                </c:pt>
                <c:pt idx="2">
                  <c:v>1.025722960558383</c:v>
                </c:pt>
                <c:pt idx="3">
                  <c:v>1.615940804428631</c:v>
                </c:pt>
                <c:pt idx="4">
                  <c:v>2.542089769292092</c:v>
                </c:pt>
                <c:pt idx="5">
                  <c:v>3.989970496634802</c:v>
                </c:pt>
                <c:pt idx="6">
                  <c:v>6.240372644539164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166168"/>
        <c:axId val="2108058568"/>
      </c:lineChart>
      <c:catAx>
        <c:axId val="-21469842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Prior Ratio of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2108200696"/>
        <c:crossesAt val="-6.0"/>
        <c:auto val="1"/>
        <c:lblAlgn val="ctr"/>
        <c:lblOffset val="100"/>
        <c:noMultiLvlLbl val="0"/>
      </c:catAx>
      <c:valAx>
        <c:axId val="2108200696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46984232"/>
        <c:crosses val="autoZero"/>
        <c:crossBetween val="midCat"/>
      </c:valAx>
      <c:catAx>
        <c:axId val="2108166168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2108058568"/>
        <c:crosses val="autoZero"/>
        <c:auto val="1"/>
        <c:lblAlgn val="ctr"/>
        <c:lblOffset val="100"/>
        <c:noMultiLvlLbl val="0"/>
      </c:catAx>
      <c:valAx>
        <c:axId val="2108058568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08166168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Congestion!$B$11:$B$21</c:f>
              <c:numCache>
                <c:formatCode>0.00</c:formatCode>
                <c:ptCount val="11"/>
                <c:pt idx="0">
                  <c:v>-3.75830735265114</c:v>
                </c:pt>
                <c:pt idx="1">
                  <c:v>-3.893600429868529</c:v>
                </c:pt>
                <c:pt idx="2">
                  <c:v>-4.028893507085919</c:v>
                </c:pt>
                <c:pt idx="3">
                  <c:v>-4.16418658430331</c:v>
                </c:pt>
                <c:pt idx="4">
                  <c:v>-4.2994796615207</c:v>
                </c:pt>
                <c:pt idx="5">
                  <c:v>-4.43477273873809</c:v>
                </c:pt>
                <c:pt idx="6">
                  <c:v>-4.570065815955479</c:v>
                </c:pt>
                <c:pt idx="7">
                  <c:v>-4.70535889317287</c:v>
                </c:pt>
                <c:pt idx="8">
                  <c:v>-4.840651970390259</c:v>
                </c:pt>
                <c:pt idx="9">
                  <c:v>-4.975945047607649</c:v>
                </c:pt>
                <c:pt idx="10">
                  <c:v>-5.11123812482504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859736"/>
        <c:axId val="-2146854568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Congestion!$D$11:$D$21</c:f>
              <c:numCache>
                <c:formatCode>0.00</c:formatCode>
                <c:ptCount val="11"/>
                <c:pt idx="0">
                  <c:v>5.356028803620219</c:v>
                </c:pt>
                <c:pt idx="1">
                  <c:v>4.69180771529262</c:v>
                </c:pt>
                <c:pt idx="2">
                  <c:v>4.108485458865545</c:v>
                </c:pt>
                <c:pt idx="3">
                  <c:v>3.59655384947614</c:v>
                </c:pt>
                <c:pt idx="4">
                  <c:v>3.147541131025384</c:v>
                </c:pt>
                <c:pt idx="5">
                  <c:v>2.753918392109847</c:v>
                </c:pt>
                <c:pt idx="6">
                  <c:v>2.40900955324415</c:v>
                </c:pt>
                <c:pt idx="7">
                  <c:v>2.106906230587604</c:v>
                </c:pt>
                <c:pt idx="8">
                  <c:v>1.842388264286197</c:v>
                </c:pt>
                <c:pt idx="9">
                  <c:v>1.6108503110923</c:v>
                </c:pt>
                <c:pt idx="10">
                  <c:v>1.408234616065409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848824"/>
        <c:axId val="-2146845688"/>
      </c:lineChart>
      <c:catAx>
        <c:axId val="-2146859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Congestion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-2146854568"/>
        <c:crossesAt val="-6.0"/>
        <c:auto val="1"/>
        <c:lblAlgn val="ctr"/>
        <c:lblOffset val="100"/>
        <c:noMultiLvlLbl val="0"/>
      </c:catAx>
      <c:valAx>
        <c:axId val="-2146854568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46859736"/>
        <c:crosses val="autoZero"/>
        <c:crossBetween val="midCat"/>
      </c:valAx>
      <c:catAx>
        <c:axId val="-2146848824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-2146845688"/>
        <c:crosses val="autoZero"/>
        <c:auto val="1"/>
        <c:lblAlgn val="ctr"/>
        <c:lblOffset val="100"/>
        <c:noMultiLvlLbl val="0"/>
      </c:catAx>
      <c:valAx>
        <c:axId val="-2146845688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46848824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'Data for Figure5.2, Entropy'!$A$11:$A$21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0.08336746</c:v>
                </c:pt>
                <c:pt idx="2">
                  <c:v>0.16673492</c:v>
                </c:pt>
                <c:pt idx="3">
                  <c:v>0.25010238</c:v>
                </c:pt>
                <c:pt idx="4">
                  <c:v>0.33346984</c:v>
                </c:pt>
                <c:pt idx="5">
                  <c:v>0.4168373</c:v>
                </c:pt>
                <c:pt idx="6">
                  <c:v>0.50020476</c:v>
                </c:pt>
                <c:pt idx="7">
                  <c:v>0.58357222</c:v>
                </c:pt>
                <c:pt idx="8">
                  <c:v>0.66693968</c:v>
                </c:pt>
                <c:pt idx="9">
                  <c:v>0.75030714</c:v>
                </c:pt>
                <c:pt idx="10">
                  <c:v>0.8336746</c:v>
                </c:pt>
              </c:numCache>
            </c:numRef>
          </c:cat>
          <c:val>
            <c:numRef>
              <c:f>'Data for Figure5.2, Entropy'!$B$11:$B$21</c:f>
              <c:numCache>
                <c:formatCode>0.00</c:formatCode>
                <c:ptCount val="11"/>
                <c:pt idx="0">
                  <c:v>-4.3565816388514</c:v>
                </c:pt>
                <c:pt idx="1">
                  <c:v>-4.293070857229596</c:v>
                </c:pt>
                <c:pt idx="2">
                  <c:v>-4.229560075607791</c:v>
                </c:pt>
                <c:pt idx="3">
                  <c:v>-4.166049293985988</c:v>
                </c:pt>
                <c:pt idx="4">
                  <c:v>-4.102538512364184</c:v>
                </c:pt>
                <c:pt idx="5">
                  <c:v>-4.03902773074238</c:v>
                </c:pt>
                <c:pt idx="6">
                  <c:v>-3.975516949120576</c:v>
                </c:pt>
                <c:pt idx="7">
                  <c:v>-3.912006167498771</c:v>
                </c:pt>
                <c:pt idx="8">
                  <c:v>-3.848495385876967</c:v>
                </c:pt>
                <c:pt idx="9">
                  <c:v>-3.784984604255164</c:v>
                </c:pt>
                <c:pt idx="10">
                  <c:v>-3.72147382263336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098456"/>
        <c:axId val="2103048808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'Data for Figure5.2, Entropy'!$A$11:$A$21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0.08336746</c:v>
                </c:pt>
                <c:pt idx="2">
                  <c:v>0.16673492</c:v>
                </c:pt>
                <c:pt idx="3">
                  <c:v>0.25010238</c:v>
                </c:pt>
                <c:pt idx="4">
                  <c:v>0.33346984</c:v>
                </c:pt>
                <c:pt idx="5">
                  <c:v>0.4168373</c:v>
                </c:pt>
                <c:pt idx="6">
                  <c:v>0.50020476</c:v>
                </c:pt>
                <c:pt idx="7">
                  <c:v>0.58357222</c:v>
                </c:pt>
                <c:pt idx="8">
                  <c:v>0.66693968</c:v>
                </c:pt>
                <c:pt idx="9">
                  <c:v>0.75030714</c:v>
                </c:pt>
                <c:pt idx="10">
                  <c:v>0.8336746</c:v>
                </c:pt>
              </c:numCache>
            </c:numRef>
          </c:cat>
          <c:val>
            <c:numRef>
              <c:f>'Data for Figure5.2, Entropy'!$D$11:$D$21</c:f>
              <c:numCache>
                <c:formatCode>0.00</c:formatCode>
                <c:ptCount val="11"/>
                <c:pt idx="0">
                  <c:v>2.975057121869306</c:v>
                </c:pt>
                <c:pt idx="1">
                  <c:v>3.16750511752994</c:v>
                </c:pt>
                <c:pt idx="2">
                  <c:v>3.372221096511049</c:v>
                </c:pt>
                <c:pt idx="3">
                  <c:v>3.589962996113356</c:v>
                </c:pt>
                <c:pt idx="4">
                  <c:v>3.821532373187366</c:v>
                </c:pt>
                <c:pt idx="5">
                  <c:v>4.067776485177211</c:v>
                </c:pt>
                <c:pt idx="6">
                  <c:v>4.329590411006857</c:v>
                </c:pt>
                <c:pt idx="7">
                  <c:v>4.607919203102845</c:v>
                </c:pt>
                <c:pt idx="8">
                  <c:v>4.903760060086085</c:v>
                </c:pt>
                <c:pt idx="9">
                  <c:v>5.218164507691144</c:v>
                </c:pt>
                <c:pt idx="10">
                  <c:v>5.552240573268546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035304"/>
        <c:axId val="2103927112"/>
      </c:lineChart>
      <c:catAx>
        <c:axId val="21030984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2103048808"/>
        <c:crossesAt val="-6.0"/>
        <c:auto val="1"/>
        <c:lblAlgn val="ctr"/>
        <c:lblOffset val="100"/>
        <c:noMultiLvlLbl val="0"/>
      </c:catAx>
      <c:valAx>
        <c:axId val="2103048808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03098456"/>
        <c:crosses val="autoZero"/>
        <c:crossBetween val="midCat"/>
      </c:valAx>
      <c:catAx>
        <c:axId val="2104035304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2103927112"/>
        <c:crosses val="autoZero"/>
        <c:auto val="1"/>
        <c:lblAlgn val="ctr"/>
        <c:lblOffset val="100"/>
        <c:noMultiLvlLbl val="0"/>
      </c:catAx>
      <c:valAx>
        <c:axId val="2103927112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04035304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MIP!$B$11:$B$21</c:f>
              <c:numCache>
                <c:formatCode>0.00</c:formatCode>
                <c:ptCount val="11"/>
                <c:pt idx="0">
                  <c:v>-4.27903964481384</c:v>
                </c:pt>
                <c:pt idx="1">
                  <c:v>-4.11376497696309</c:v>
                </c:pt>
                <c:pt idx="2">
                  <c:v>-3.94849030911234</c:v>
                </c:pt>
                <c:pt idx="3">
                  <c:v>-3.78321564126159</c:v>
                </c:pt>
                <c:pt idx="4">
                  <c:v>-3.61794097341084</c:v>
                </c:pt>
                <c:pt idx="5">
                  <c:v>-3.45266630556009</c:v>
                </c:pt>
                <c:pt idx="6">
                  <c:v>-3.28739163770934</c:v>
                </c:pt>
                <c:pt idx="7">
                  <c:v>-3.12211696985859</c:v>
                </c:pt>
                <c:pt idx="8">
                  <c:v>-2.95684230200784</c:v>
                </c:pt>
                <c:pt idx="9">
                  <c:v>-2.79156763415709</c:v>
                </c:pt>
                <c:pt idx="10">
                  <c:v>-2.62629296630634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200680"/>
        <c:axId val="2100321336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MIP!$A$11:$A$21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0.04725275</c:v>
                </c:pt>
                <c:pt idx="2">
                  <c:v>0.0945055</c:v>
                </c:pt>
                <c:pt idx="3">
                  <c:v>0.14175825</c:v>
                </c:pt>
                <c:pt idx="4">
                  <c:v>0.189011</c:v>
                </c:pt>
                <c:pt idx="5">
                  <c:v>0.23626375</c:v>
                </c:pt>
                <c:pt idx="6">
                  <c:v>0.2835165</c:v>
                </c:pt>
                <c:pt idx="7">
                  <c:v>0.33076925</c:v>
                </c:pt>
                <c:pt idx="8">
                  <c:v>0.378022</c:v>
                </c:pt>
                <c:pt idx="9">
                  <c:v>0.42527475</c:v>
                </c:pt>
                <c:pt idx="10">
                  <c:v>0.4725275</c:v>
                </c:pt>
              </c:numCache>
            </c:numRef>
          </c:cat>
          <c:val>
            <c:numRef>
              <c:f>MIP!$D$11:$D$21</c:f>
              <c:numCache>
                <c:formatCode>0.00</c:formatCode>
                <c:ptCount val="11"/>
                <c:pt idx="0">
                  <c:v>3.211650640564393</c:v>
                </c:pt>
                <c:pt idx="1">
                  <c:v>3.779556145464556</c:v>
                </c:pt>
                <c:pt idx="2">
                  <c:v>4.445956310098042</c:v>
                </c:pt>
                <c:pt idx="3">
                  <c:v>5.227197912125724</c:v>
                </c:pt>
                <c:pt idx="4">
                  <c:v>6.142061779662215</c:v>
                </c:pt>
                <c:pt idx="5">
                  <c:v>7.21201930081889</c:v>
                </c:pt>
                <c:pt idx="6">
                  <c:v>8.461473962028521</c:v>
                </c:pt>
                <c:pt idx="7">
                  <c:v>9.917966964206987</c:v>
                </c:pt>
                <c:pt idx="8">
                  <c:v>11.61231814451382</c:v>
                </c:pt>
                <c:pt idx="9">
                  <c:v>13.57866416270986</c:v>
                </c:pt>
                <c:pt idx="10">
                  <c:v>15.8543455693774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115096"/>
        <c:axId val="2103118232"/>
      </c:lineChart>
      <c:catAx>
        <c:axId val="21032006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Public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2100321336"/>
        <c:crossesAt val="-6.0"/>
        <c:auto val="1"/>
        <c:lblAlgn val="ctr"/>
        <c:lblOffset val="100"/>
        <c:noMultiLvlLbl val="0"/>
      </c:catAx>
      <c:valAx>
        <c:axId val="2100321336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03200680"/>
        <c:crosses val="autoZero"/>
        <c:crossBetween val="midCat"/>
      </c:valAx>
      <c:catAx>
        <c:axId val="2103115096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2103118232"/>
        <c:crosses val="autoZero"/>
        <c:auto val="1"/>
        <c:lblAlgn val="ctr"/>
        <c:lblOffset val="100"/>
        <c:noMultiLvlLbl val="0"/>
      </c:catAx>
      <c:valAx>
        <c:axId val="2103118232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03115096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ExecOrders!$B$11:$B$21</c:f>
              <c:numCache>
                <c:formatCode>0.00</c:formatCode>
                <c:ptCount val="11"/>
                <c:pt idx="0">
                  <c:v>-4.12961527557704</c:v>
                </c:pt>
                <c:pt idx="1">
                  <c:v>-4.07793057557704</c:v>
                </c:pt>
                <c:pt idx="2">
                  <c:v>-4.02624587557704</c:v>
                </c:pt>
                <c:pt idx="3">
                  <c:v>-3.97456117557704</c:v>
                </c:pt>
                <c:pt idx="4">
                  <c:v>-3.92287647557704</c:v>
                </c:pt>
                <c:pt idx="5">
                  <c:v>-3.87119177557704</c:v>
                </c:pt>
                <c:pt idx="6">
                  <c:v>-3.819507075577039</c:v>
                </c:pt>
                <c:pt idx="7">
                  <c:v>-3.76782237557704</c:v>
                </c:pt>
                <c:pt idx="8">
                  <c:v>-3.71613767557704</c:v>
                </c:pt>
                <c:pt idx="9">
                  <c:v>-3.66445297557704</c:v>
                </c:pt>
                <c:pt idx="10">
                  <c:v>-3.61276827557704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24568"/>
        <c:axId val="2090331304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ExecOrders!$A$11:$A$21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</c:numCache>
            </c:numRef>
          </c:cat>
          <c:val>
            <c:numRef>
              <c:f>ExecOrders!$D$11:$D$21</c:f>
              <c:numCache>
                <c:formatCode>0.00</c:formatCode>
                <c:ptCount val="11"/>
                <c:pt idx="0">
                  <c:v>3.721062435320686</c:v>
                </c:pt>
                <c:pt idx="1">
                  <c:v>3.915152851380926</c:v>
                </c:pt>
                <c:pt idx="2">
                  <c:v>4.119186704407854</c:v>
                </c:pt>
                <c:pt idx="3">
                  <c:v>4.333654149487293</c:v>
                </c:pt>
                <c:pt idx="4">
                  <c:v>4.559067450310248</c:v>
                </c:pt>
                <c:pt idx="5">
                  <c:v>4.79596175551579</c:v>
                </c:pt>
                <c:pt idx="6">
                  <c:v>5.044895877418632</c:v>
                </c:pt>
                <c:pt idx="7">
                  <c:v>5.30645306970816</c:v>
                </c:pt>
                <c:pt idx="8">
                  <c:v>5.581241800243627</c:v>
                </c:pt>
                <c:pt idx="9">
                  <c:v>5.869896514568283</c:v>
                </c:pt>
                <c:pt idx="10">
                  <c:v>6.173078385221946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300440"/>
        <c:axId val="2101173000"/>
      </c:lineChart>
      <c:catAx>
        <c:axId val="21013245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Congressional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2090331304"/>
        <c:crossesAt val="-6.0"/>
        <c:auto val="1"/>
        <c:lblAlgn val="ctr"/>
        <c:lblOffset val="100"/>
        <c:noMultiLvlLbl val="0"/>
      </c:catAx>
      <c:valAx>
        <c:axId val="2090331304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101324568"/>
        <c:crosses val="autoZero"/>
        <c:crossBetween val="midCat"/>
      </c:valAx>
      <c:catAx>
        <c:axId val="2090300440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2101173000"/>
        <c:crosses val="autoZero"/>
        <c:auto val="1"/>
        <c:lblAlgn val="ctr"/>
        <c:lblOffset val="100"/>
        <c:noMultiLvlLbl val="0"/>
      </c:catAx>
      <c:valAx>
        <c:axId val="2101173000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90300440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ydstun/Dropbox/A/_PROJECTS/nyt/book/analysis/log_odds/logistic_interpretation_with_figs_DOMESTIC_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R_data"/>
      <sheetName val="FIG_ALL"/>
      <sheetName val="ENTROPY"/>
      <sheetName val="L.logitstories"/>
      <sheetName val="Congestion"/>
      <sheetName val="MIP"/>
      <sheetName val="Laws"/>
      <sheetName val="ExecOrders"/>
      <sheetName val="FIG_L.logitstories"/>
      <sheetName val="FIG_Congestion"/>
      <sheetName val="FIG_Entropy"/>
      <sheetName val="FIG_mip"/>
      <sheetName val="FIG_ExecOrders"/>
      <sheetName val="FIG_Laws"/>
    </sheetNames>
    <sheetDataSet>
      <sheetData sheetId="0"/>
      <sheetData sheetId="1" refreshError="1"/>
      <sheetData sheetId="2"/>
      <sheetData sheetId="3">
        <row r="8">
          <cell r="E8">
            <v>2.9619038447115371</v>
          </cell>
        </row>
      </sheetData>
      <sheetData sheetId="4"/>
      <sheetData sheetId="5"/>
      <sheetData sheetId="6">
        <row r="8">
          <cell r="E8">
            <v>0.68404904690040169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/>
  </sheetViews>
  <sheetFormatPr baseColWidth="10" defaultRowHeight="12" x14ac:dyDescent="0"/>
  <cols>
    <col min="1" max="1" width="15.6640625" customWidth="1"/>
  </cols>
  <sheetData>
    <row r="1" spans="1:17" s="44" customFormat="1" ht="15">
      <c r="A1" s="51" t="s">
        <v>95</v>
      </c>
      <c r="B1" s="52" t="s">
        <v>106</v>
      </c>
      <c r="C1" s="52"/>
      <c r="D1" s="52"/>
      <c r="E1" s="52"/>
      <c r="F1" s="52"/>
      <c r="G1" s="53"/>
      <c r="H1" s="53"/>
      <c r="I1" s="53"/>
      <c r="J1" s="54"/>
      <c r="K1" s="55"/>
      <c r="L1" s="55"/>
      <c r="M1" s="56"/>
      <c r="N1" s="56"/>
      <c r="O1" s="56"/>
      <c r="P1" s="56"/>
      <c r="Q1" s="57"/>
    </row>
    <row r="2" spans="1:17" s="44" customFormat="1" ht="15">
      <c r="A2" s="58" t="s">
        <v>96</v>
      </c>
      <c r="B2" s="59" t="s">
        <v>110</v>
      </c>
      <c r="C2" s="59"/>
      <c r="D2" s="60"/>
      <c r="E2" s="60"/>
      <c r="F2" s="60"/>
      <c r="G2" s="60"/>
      <c r="H2" s="60"/>
      <c r="I2" s="60"/>
      <c r="J2" s="61"/>
      <c r="K2" s="56"/>
      <c r="L2" s="56"/>
      <c r="M2" s="56"/>
      <c r="N2" s="56"/>
      <c r="O2" s="56"/>
      <c r="P2" s="56"/>
      <c r="Q2" s="57"/>
    </row>
    <row r="3" spans="1:17" s="44" customFormat="1" ht="15">
      <c r="A3" s="58" t="s">
        <v>97</v>
      </c>
      <c r="B3" s="59" t="s">
        <v>107</v>
      </c>
      <c r="C3" s="59"/>
      <c r="D3" s="59"/>
      <c r="E3" s="60"/>
      <c r="F3" s="60"/>
      <c r="G3" s="60"/>
      <c r="H3" s="60"/>
      <c r="I3" s="60"/>
      <c r="J3" s="61"/>
      <c r="K3" s="56"/>
      <c r="L3" s="56"/>
      <c r="M3" s="56"/>
      <c r="N3" s="56"/>
      <c r="O3" s="56"/>
      <c r="P3" s="56"/>
      <c r="Q3" s="57"/>
    </row>
    <row r="4" spans="1:17" s="44" customFormat="1" ht="49" customHeight="1">
      <c r="A4" s="71" t="s">
        <v>98</v>
      </c>
      <c r="B4" s="69" t="s">
        <v>111</v>
      </c>
      <c r="C4" s="69"/>
      <c r="D4" s="69"/>
      <c r="E4" s="69"/>
      <c r="F4" s="69"/>
      <c r="G4" s="69"/>
      <c r="H4" s="69"/>
      <c r="I4" s="69"/>
      <c r="J4" s="70"/>
      <c r="K4" s="56"/>
      <c r="L4" s="56"/>
      <c r="M4" s="56"/>
      <c r="N4" s="56"/>
      <c r="O4" s="56"/>
      <c r="P4" s="56"/>
      <c r="Q4" s="57"/>
    </row>
    <row r="5" spans="1:17" s="44" customFormat="1" ht="15">
      <c r="A5" s="58"/>
      <c r="B5" s="59" t="s">
        <v>99</v>
      </c>
      <c r="C5" s="59"/>
      <c r="D5" s="60"/>
      <c r="E5" s="60"/>
      <c r="F5" s="60"/>
      <c r="G5" s="60"/>
      <c r="H5" s="60"/>
      <c r="I5" s="60"/>
      <c r="J5" s="61"/>
      <c r="K5" s="56"/>
      <c r="L5" s="56"/>
      <c r="M5" s="56"/>
      <c r="N5" s="56"/>
      <c r="O5" s="56"/>
      <c r="P5" s="56"/>
      <c r="Q5" s="57"/>
    </row>
    <row r="6" spans="1:17" s="44" customFormat="1" ht="15">
      <c r="A6" s="58"/>
      <c r="B6" s="59"/>
      <c r="C6" s="59"/>
      <c r="D6" s="60"/>
      <c r="E6" s="60"/>
      <c r="F6" s="60"/>
      <c r="G6" s="60"/>
      <c r="H6" s="60"/>
      <c r="I6" s="60"/>
      <c r="J6" s="61"/>
      <c r="K6" s="56"/>
      <c r="L6" s="56"/>
      <c r="M6" s="56"/>
      <c r="N6" s="56"/>
      <c r="O6" s="56"/>
      <c r="P6" s="56"/>
      <c r="Q6" s="57"/>
    </row>
    <row r="7" spans="1:17" s="44" customFormat="1" ht="15">
      <c r="A7" s="58"/>
      <c r="B7" s="59"/>
      <c r="C7" s="59"/>
      <c r="D7" s="60"/>
      <c r="E7" s="60"/>
      <c r="F7" s="60"/>
      <c r="G7" s="60"/>
      <c r="H7" s="60"/>
      <c r="I7" s="60"/>
      <c r="J7" s="61"/>
      <c r="K7" s="56"/>
      <c r="L7" s="56"/>
      <c r="M7" s="56"/>
      <c r="N7" s="56"/>
      <c r="O7" s="56"/>
      <c r="P7" s="56"/>
      <c r="Q7" s="57"/>
    </row>
    <row r="8" spans="1:17" s="44" customFormat="1" ht="16" thickBot="1">
      <c r="A8" s="62"/>
      <c r="B8" s="63"/>
      <c r="C8" s="63"/>
      <c r="D8" s="64"/>
      <c r="E8" s="64"/>
      <c r="F8" s="64"/>
      <c r="G8" s="64"/>
      <c r="H8" s="64"/>
      <c r="I8" s="64"/>
      <c r="J8" s="65"/>
      <c r="K8" s="56"/>
      <c r="L8" s="56"/>
      <c r="M8" s="56"/>
      <c r="N8" s="56"/>
      <c r="O8" s="56"/>
      <c r="P8" s="56"/>
      <c r="Q8" s="57"/>
    </row>
    <row r="9" spans="1:17">
      <c r="A9" s="66"/>
    </row>
    <row r="10" spans="1:17" ht="15">
      <c r="A10" s="67" t="s">
        <v>100</v>
      </c>
    </row>
    <row r="11" spans="1:17" ht="15">
      <c r="A11" s="67"/>
    </row>
    <row r="12" spans="1:17" ht="15">
      <c r="A12" s="67" t="s">
        <v>112</v>
      </c>
    </row>
    <row r="13" spans="1:17" ht="15">
      <c r="A13" s="68" t="s">
        <v>101</v>
      </c>
    </row>
    <row r="14" spans="1:17" ht="15">
      <c r="B14" s="68" t="s">
        <v>102</v>
      </c>
    </row>
    <row r="15" spans="1:17" ht="15">
      <c r="A15" s="68" t="s">
        <v>108</v>
      </c>
    </row>
    <row r="16" spans="1:17" ht="15">
      <c r="A16" s="68" t="s">
        <v>103</v>
      </c>
    </row>
    <row r="17" spans="1:1" ht="15">
      <c r="A17" s="68" t="s">
        <v>104</v>
      </c>
    </row>
    <row r="18" spans="1:1" ht="15">
      <c r="A18" s="68" t="s">
        <v>109</v>
      </c>
    </row>
    <row r="19" spans="1:1" ht="15">
      <c r="A19" s="68" t="s">
        <v>105</v>
      </c>
    </row>
  </sheetData>
  <mergeCells count="1">
    <mergeCell ref="B4:J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1:CR65"/>
  <sheetViews>
    <sheetView zoomScale="200" zoomScaleNormal="200" zoomScalePageLayoutView="200" workbookViewId="0"/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7" width="9.6640625" style="3"/>
    <col min="8" max="8" width="12.33203125" style="3" bestFit="1" customWidth="1"/>
    <col min="9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31</v>
      </c>
      <c r="B1" s="14" t="s">
        <v>32</v>
      </c>
    </row>
    <row r="3" spans="1:96">
      <c r="F3" s="37" t="s">
        <v>86</v>
      </c>
      <c r="G3" s="38"/>
      <c r="H3" s="38"/>
      <c r="I3" s="38"/>
      <c r="J3" s="38"/>
      <c r="K3" s="38"/>
      <c r="L3" s="38"/>
    </row>
    <row r="4" spans="1:96">
      <c r="A4" s="3" t="s">
        <v>30</v>
      </c>
      <c r="F4" s="3" t="s">
        <v>93</v>
      </c>
      <c r="G4" s="44">
        <v>2508</v>
      </c>
      <c r="H4" s="44">
        <v>-4.1134269999999997</v>
      </c>
      <c r="I4" s="44">
        <v>1.9879819999999999</v>
      </c>
      <c r="J4" s="44">
        <v>-9.2102400000000006</v>
      </c>
      <c r="K4" s="44">
        <v>0.54472710000000002</v>
      </c>
      <c r="L4" s="19"/>
      <c r="N4" s="1" t="s">
        <v>11</v>
      </c>
      <c r="T4" s="1" t="s">
        <v>16</v>
      </c>
      <c r="Z4" s="1" t="s">
        <v>16</v>
      </c>
      <c r="AF4" s="1" t="s">
        <v>16</v>
      </c>
      <c r="AL4" s="1" t="s">
        <v>16</v>
      </c>
      <c r="AR4" s="1" t="s">
        <v>16</v>
      </c>
      <c r="AX4" s="1" t="s">
        <v>16</v>
      </c>
      <c r="BD4" s="1" t="s">
        <v>16</v>
      </c>
      <c r="BJ4" s="1" t="s">
        <v>16</v>
      </c>
      <c r="BP4" s="1" t="s">
        <v>16</v>
      </c>
      <c r="BV4" s="1" t="s">
        <v>16</v>
      </c>
      <c r="CB4" s="1" t="s">
        <v>16</v>
      </c>
      <c r="CH4" s="1" t="s">
        <v>16</v>
      </c>
      <c r="CN4" s="1" t="s">
        <v>16</v>
      </c>
    </row>
    <row r="5" spans="1:96">
      <c r="A5" s="3" t="s">
        <v>33</v>
      </c>
      <c r="B5" s="12" t="s">
        <v>40</v>
      </c>
      <c r="C5" s="13" t="s">
        <v>38</v>
      </c>
      <c r="D5" s="12" t="s">
        <v>37</v>
      </c>
      <c r="F5" s="35" t="s">
        <v>18</v>
      </c>
      <c r="G5" s="35" t="s">
        <v>19</v>
      </c>
      <c r="H5" s="36" t="s">
        <v>20</v>
      </c>
      <c r="I5" s="36" t="s">
        <v>21</v>
      </c>
      <c r="J5" s="36" t="s">
        <v>22</v>
      </c>
      <c r="K5" s="36" t="s">
        <v>23</v>
      </c>
      <c r="L5" s="36"/>
      <c r="T5" s="1" t="s">
        <v>15</v>
      </c>
      <c r="Z5" s="1" t="s">
        <v>17</v>
      </c>
      <c r="AF5" s="1">
        <f>$A$11</f>
        <v>0</v>
      </c>
      <c r="AL5" s="1">
        <f>$A$12</f>
        <v>8.3367460000000004E-2</v>
      </c>
      <c r="AR5" s="1">
        <f>$A$13</f>
        <v>0.16673492000000001</v>
      </c>
      <c r="AX5" s="1">
        <f>$A$14</f>
        <v>0.25010238000000001</v>
      </c>
      <c r="BD5" s="1">
        <f>$A$15</f>
        <v>0.33346984000000002</v>
      </c>
      <c r="BJ5" s="1">
        <f>$A$16</f>
        <v>0.41683730000000002</v>
      </c>
      <c r="BP5" s="1">
        <f>$A$17</f>
        <v>0.50020476000000003</v>
      </c>
      <c r="BV5" s="1">
        <f>$A$18</f>
        <v>0.58357221999999997</v>
      </c>
      <c r="CB5" s="1">
        <f>$A$19</f>
        <v>0.66693968000000003</v>
      </c>
      <c r="CH5" s="1">
        <f>$A$20</f>
        <v>0.75030714000000009</v>
      </c>
      <c r="CN5" s="1">
        <f>$A$21</f>
        <v>0.83367460000000004</v>
      </c>
    </row>
    <row r="6" spans="1:96">
      <c r="A6" s="3" t="s">
        <v>43</v>
      </c>
      <c r="B6" s="12">
        <f>R19</f>
        <v>-4.1105112666548393</v>
      </c>
      <c r="C6" s="13">
        <f>R21</f>
        <v>1.6134787286617137E-2</v>
      </c>
      <c r="D6" s="12">
        <f>R24</f>
        <v>3.7916750123550274</v>
      </c>
      <c r="F6" s="35" t="s">
        <v>4</v>
      </c>
      <c r="G6" s="44">
        <v>2489</v>
      </c>
      <c r="H6" s="44">
        <v>-4.1134110000000002</v>
      </c>
      <c r="I6" s="44">
        <v>1.987663</v>
      </c>
      <c r="J6" s="44">
        <v>-9.2102400000000006</v>
      </c>
      <c r="K6" s="44">
        <v>0.54472710000000002</v>
      </c>
      <c r="L6" s="36"/>
    </row>
    <row r="7" spans="1:96">
      <c r="E7" s="3" t="s">
        <v>10</v>
      </c>
      <c r="F7" s="35" t="s">
        <v>80</v>
      </c>
      <c r="G7" s="44">
        <v>2508</v>
      </c>
      <c r="H7" s="44">
        <v>0.23070679999999999</v>
      </c>
      <c r="I7" s="44">
        <v>7.0507799999999995E-2</v>
      </c>
      <c r="J7" s="44">
        <v>0.1187015</v>
      </c>
      <c r="K7" s="44">
        <v>0.54895059999999996</v>
      </c>
      <c r="L7" s="36"/>
      <c r="N7" s="4" t="s">
        <v>0</v>
      </c>
      <c r="O7" s="2" t="s">
        <v>1</v>
      </c>
      <c r="P7" s="2" t="s">
        <v>2</v>
      </c>
      <c r="Q7" s="2" t="s">
        <v>39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39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39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39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39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39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39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39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39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39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39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39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39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39</v>
      </c>
      <c r="CR7" s="2" t="s">
        <v>14</v>
      </c>
    </row>
    <row r="8" spans="1:96">
      <c r="A8" s="3" t="s">
        <v>61</v>
      </c>
      <c r="B8" s="12">
        <f>X19</f>
        <v>-3.9283675064896997</v>
      </c>
      <c r="C8" s="13">
        <f>X21</f>
        <v>1.929610131897469E-2</v>
      </c>
      <c r="D8" s="12">
        <f>X24</f>
        <v>4.5345838099590523</v>
      </c>
      <c r="E8" s="43">
        <f>D8-D6</f>
        <v>0.74290879760402495</v>
      </c>
      <c r="F8" s="35" t="s">
        <v>89</v>
      </c>
      <c r="G8" s="44">
        <v>2489</v>
      </c>
      <c r="H8" s="44">
        <v>0.32300440000000002</v>
      </c>
      <c r="I8" s="44">
        <v>0.2390911</v>
      </c>
      <c r="J8" s="44">
        <v>0</v>
      </c>
      <c r="K8" s="44">
        <v>0.83367460000000004</v>
      </c>
      <c r="L8" s="36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62</v>
      </c>
      <c r="B9" s="12">
        <f>AD19</f>
        <v>-4.2926550268199799</v>
      </c>
      <c r="C9" s="13">
        <f>AD21</f>
        <v>1.3484275625251304E-2</v>
      </c>
      <c r="D9" s="12">
        <f>AD24</f>
        <v>3.1688047719340564</v>
      </c>
      <c r="E9" s="12">
        <f>D9-D6</f>
        <v>-0.62287024042097094</v>
      </c>
      <c r="F9" s="35" t="s">
        <v>90</v>
      </c>
      <c r="G9" s="44">
        <v>2489</v>
      </c>
      <c r="H9" s="44">
        <v>4.8182999999999997E-2</v>
      </c>
      <c r="I9" s="44">
        <v>7.4423100000000006E-2</v>
      </c>
      <c r="J9" s="44">
        <v>0</v>
      </c>
      <c r="K9" s="44">
        <v>0.47252749999999999</v>
      </c>
      <c r="L9" s="36"/>
      <c r="N9" s="5" t="s">
        <v>3</v>
      </c>
      <c r="O9" s="8">
        <f>B_cons</f>
        <v>-2.160768</v>
      </c>
      <c r="P9" s="8">
        <f>1</f>
        <v>1</v>
      </c>
      <c r="Q9" s="8"/>
      <c r="R9" s="2">
        <f t="shared" ref="R9:R16" si="0">O9*(P9+Q9)</f>
        <v>-2.160768</v>
      </c>
      <c r="T9" s="5" t="s">
        <v>3</v>
      </c>
      <c r="U9" s="8">
        <f>B_cons</f>
        <v>-2.160768</v>
      </c>
      <c r="V9" s="8">
        <f>1</f>
        <v>1</v>
      </c>
      <c r="W9" s="8"/>
      <c r="X9" s="2">
        <f t="shared" ref="X9:X16" si="1">U9*(V9+W9)</f>
        <v>-2.160768</v>
      </c>
      <c r="Z9" s="5" t="s">
        <v>3</v>
      </c>
      <c r="AA9" s="8">
        <f>B_cons</f>
        <v>-2.160768</v>
      </c>
      <c r="AB9" s="8">
        <f>1</f>
        <v>1</v>
      </c>
      <c r="AC9" s="8"/>
      <c r="AD9" s="2">
        <f t="shared" ref="AD9:AD16" si="2">AA9*(AB9+AC9)</f>
        <v>-2.160768</v>
      </c>
      <c r="AF9" s="5" t="s">
        <v>3</v>
      </c>
      <c r="AG9" s="8">
        <f>B_cons</f>
        <v>-2.160768</v>
      </c>
      <c r="AH9" s="8">
        <f>1</f>
        <v>1</v>
      </c>
      <c r="AI9" s="8"/>
      <c r="AJ9" s="2">
        <f t="shared" ref="AJ9:AJ16" si="3">AG9*(AH9+AI9)</f>
        <v>-2.160768</v>
      </c>
      <c r="AL9" s="5" t="s">
        <v>3</v>
      </c>
      <c r="AM9" s="8">
        <f>B_cons</f>
        <v>-2.160768</v>
      </c>
      <c r="AN9" s="8">
        <f>1</f>
        <v>1</v>
      </c>
      <c r="AO9" s="8"/>
      <c r="AP9" s="2">
        <f t="shared" ref="AP9:AP16" si="4">AM9*(AN9+AO9)</f>
        <v>-2.160768</v>
      </c>
      <c r="AR9" s="5" t="s">
        <v>3</v>
      </c>
      <c r="AS9" s="8">
        <f>B_cons</f>
        <v>-2.160768</v>
      </c>
      <c r="AT9" s="8">
        <f>1</f>
        <v>1</v>
      </c>
      <c r="AU9" s="8"/>
      <c r="AV9" s="2">
        <f t="shared" ref="AV9:AV16" si="5">AS9*(AT9+AU9)</f>
        <v>-2.160768</v>
      </c>
      <c r="AX9" s="5" t="s">
        <v>3</v>
      </c>
      <c r="AY9" s="8">
        <f>B_cons</f>
        <v>-2.160768</v>
      </c>
      <c r="AZ9" s="8">
        <f>1</f>
        <v>1</v>
      </c>
      <c r="BA9" s="8"/>
      <c r="BB9" s="2">
        <f t="shared" ref="BB9:BB16" si="6">AY9*(AZ9+BA9)</f>
        <v>-2.160768</v>
      </c>
      <c r="BD9" s="5" t="s">
        <v>3</v>
      </c>
      <c r="BE9" s="8">
        <f>B_cons</f>
        <v>-2.160768</v>
      </c>
      <c r="BF9" s="8">
        <f>1</f>
        <v>1</v>
      </c>
      <c r="BG9" s="8"/>
      <c r="BH9" s="2">
        <f t="shared" ref="BH9:BH16" si="7">BE9*(BF9+BG9)</f>
        <v>-2.160768</v>
      </c>
      <c r="BJ9" s="5" t="s">
        <v>3</v>
      </c>
      <c r="BK9" s="8">
        <f>B_cons</f>
        <v>-2.160768</v>
      </c>
      <c r="BL9" s="8">
        <f>1</f>
        <v>1</v>
      </c>
      <c r="BM9" s="8"/>
      <c r="BN9" s="2">
        <f t="shared" ref="BN9:BN16" si="8">BK9*(BL9+BM9)</f>
        <v>-2.160768</v>
      </c>
      <c r="BP9" s="5" t="s">
        <v>3</v>
      </c>
      <c r="BQ9" s="8">
        <f>B_cons</f>
        <v>-2.160768</v>
      </c>
      <c r="BR9" s="8">
        <f>1</f>
        <v>1</v>
      </c>
      <c r="BS9" s="8"/>
      <c r="BT9" s="2">
        <f t="shared" ref="BT9:BT16" si="9">BQ9*(BR9+BS9)</f>
        <v>-2.160768</v>
      </c>
      <c r="BV9" s="5" t="s">
        <v>3</v>
      </c>
      <c r="BW9" s="8">
        <f>B_cons</f>
        <v>-2.160768</v>
      </c>
      <c r="BX9" s="8">
        <f>1</f>
        <v>1</v>
      </c>
      <c r="BY9" s="8"/>
      <c r="BZ9" s="2">
        <f t="shared" ref="BZ9:BZ16" si="10">BW9*(BX9+BY9)</f>
        <v>-2.160768</v>
      </c>
      <c r="CB9" s="5" t="s">
        <v>3</v>
      </c>
      <c r="CC9" s="8">
        <f>B_cons</f>
        <v>-2.160768</v>
      </c>
      <c r="CD9" s="8">
        <f>1</f>
        <v>1</v>
      </c>
      <c r="CE9" s="8"/>
      <c r="CF9" s="2">
        <f t="shared" ref="CF9:CF16" si="11">CC9*(CD9+CE9)</f>
        <v>-2.160768</v>
      </c>
      <c r="CH9" s="5" t="s">
        <v>3</v>
      </c>
      <c r="CI9" s="8">
        <f>B_cons</f>
        <v>-2.160768</v>
      </c>
      <c r="CJ9" s="8">
        <f>1</f>
        <v>1</v>
      </c>
      <c r="CK9" s="8"/>
      <c r="CL9" s="2">
        <f t="shared" ref="CL9:CL16" si="12">CI9*(CJ9+CK9)</f>
        <v>-2.160768</v>
      </c>
      <c r="CN9" s="5" t="s">
        <v>3</v>
      </c>
      <c r="CO9" s="8">
        <f>B_cons</f>
        <v>-2.160768</v>
      </c>
      <c r="CP9" s="8">
        <f>1</f>
        <v>1</v>
      </c>
      <c r="CQ9" s="8"/>
      <c r="CR9" s="2">
        <f t="shared" ref="CR9:CR16" si="13">CO9*(CP9+CQ9)</f>
        <v>-2.160768</v>
      </c>
    </row>
    <row r="10" spans="1:96">
      <c r="F10" s="35" t="s">
        <v>91</v>
      </c>
      <c r="G10" s="45">
        <v>2489</v>
      </c>
      <c r="H10" s="46">
        <v>3.6962599999999998E-2</v>
      </c>
      <c r="I10" s="36">
        <v>0.12507740000000001</v>
      </c>
      <c r="J10" s="36">
        <v>0</v>
      </c>
      <c r="K10" s="36">
        <v>1</v>
      </c>
      <c r="L10" s="36"/>
      <c r="N10" s="6" t="s">
        <v>4</v>
      </c>
      <c r="O10" s="8">
        <f>B_L1.logitstories</f>
        <v>0.45704539999999999</v>
      </c>
      <c r="P10" s="8">
        <f>mean_L1.logitstories</f>
        <v>-4.1134110000000002</v>
      </c>
      <c r="Q10" s="8"/>
      <c r="R10" s="2">
        <f t="shared" si="0"/>
        <v>-1.8800155758593999</v>
      </c>
      <c r="T10" s="6" t="s">
        <v>4</v>
      </c>
      <c r="U10" s="8">
        <f>B_L1.logitstories</f>
        <v>0.45704539999999999</v>
      </c>
      <c r="V10" s="8">
        <f>mean_L1.logitstories</f>
        <v>-4.1134110000000002</v>
      </c>
      <c r="W10" s="8"/>
      <c r="X10" s="2">
        <f t="shared" si="1"/>
        <v>-1.8800155758593999</v>
      </c>
      <c r="Z10" s="6" t="s">
        <v>4</v>
      </c>
      <c r="AA10" s="8">
        <f>B_L1.logitstories</f>
        <v>0.45704539999999999</v>
      </c>
      <c r="AB10" s="8">
        <f>mean_L1.logitstories</f>
        <v>-4.1134110000000002</v>
      </c>
      <c r="AC10" s="8"/>
      <c r="AD10" s="2">
        <f t="shared" si="2"/>
        <v>-1.8800155758593999</v>
      </c>
      <c r="AF10" s="6" t="s">
        <v>4</v>
      </c>
      <c r="AG10" s="8">
        <f>B_L1.logitstories</f>
        <v>0.45704539999999999</v>
      </c>
      <c r="AH10" s="8">
        <f>mean_L1.logitstories</f>
        <v>-4.1134110000000002</v>
      </c>
      <c r="AI10" s="8"/>
      <c r="AJ10" s="2">
        <f t="shared" si="3"/>
        <v>-1.8800155758593999</v>
      </c>
      <c r="AL10" s="6" t="s">
        <v>4</v>
      </c>
      <c r="AM10" s="8">
        <f>B_L1.logitstories</f>
        <v>0.45704539999999999</v>
      </c>
      <c r="AN10" s="8">
        <f>mean_L1.logitstories</f>
        <v>-4.1134110000000002</v>
      </c>
      <c r="AO10" s="8"/>
      <c r="AP10" s="2">
        <f t="shared" si="4"/>
        <v>-1.8800155758593999</v>
      </c>
      <c r="AR10" s="6" t="s">
        <v>4</v>
      </c>
      <c r="AS10" s="8">
        <f>B_L1.logitstories</f>
        <v>0.45704539999999999</v>
      </c>
      <c r="AT10" s="8">
        <f>mean_L1.logitstories</f>
        <v>-4.1134110000000002</v>
      </c>
      <c r="AU10" s="8"/>
      <c r="AV10" s="2">
        <f t="shared" si="5"/>
        <v>-1.8800155758593999</v>
      </c>
      <c r="AX10" s="6" t="s">
        <v>4</v>
      </c>
      <c r="AY10" s="8">
        <f>B_L1.logitstories</f>
        <v>0.45704539999999999</v>
      </c>
      <c r="AZ10" s="8">
        <f>mean_L1.logitstories</f>
        <v>-4.1134110000000002</v>
      </c>
      <c r="BA10" s="8"/>
      <c r="BB10" s="2">
        <f t="shared" si="6"/>
        <v>-1.8800155758593999</v>
      </c>
      <c r="BD10" s="6" t="s">
        <v>4</v>
      </c>
      <c r="BE10" s="8">
        <f>B_L1.logitstories</f>
        <v>0.45704539999999999</v>
      </c>
      <c r="BF10" s="8">
        <f>mean_L1.logitstories</f>
        <v>-4.1134110000000002</v>
      </c>
      <c r="BG10" s="8"/>
      <c r="BH10" s="2">
        <f t="shared" si="7"/>
        <v>-1.8800155758593999</v>
      </c>
      <c r="BJ10" s="6" t="s">
        <v>4</v>
      </c>
      <c r="BK10" s="8">
        <f>B_L1.logitstories</f>
        <v>0.45704539999999999</v>
      </c>
      <c r="BL10" s="8">
        <f>mean_L1.logitstories</f>
        <v>-4.1134110000000002</v>
      </c>
      <c r="BM10" s="8"/>
      <c r="BN10" s="2">
        <f t="shared" si="8"/>
        <v>-1.8800155758593999</v>
      </c>
      <c r="BP10" s="6" t="s">
        <v>4</v>
      </c>
      <c r="BQ10" s="8">
        <f>B_L1.logitstories</f>
        <v>0.45704539999999999</v>
      </c>
      <c r="BR10" s="8">
        <f>mean_L1.logitstories</f>
        <v>-4.1134110000000002</v>
      </c>
      <c r="BS10" s="8"/>
      <c r="BT10" s="2">
        <f t="shared" si="9"/>
        <v>-1.8800155758593999</v>
      </c>
      <c r="BV10" s="6" t="s">
        <v>4</v>
      </c>
      <c r="BW10" s="8">
        <f>B_L1.logitstories</f>
        <v>0.45704539999999999</v>
      </c>
      <c r="BX10" s="8">
        <f>mean_L1.logitstories</f>
        <v>-4.1134110000000002</v>
      </c>
      <c r="BY10" s="8"/>
      <c r="BZ10" s="2">
        <f t="shared" si="10"/>
        <v>-1.8800155758593999</v>
      </c>
      <c r="CB10" s="6" t="s">
        <v>4</v>
      </c>
      <c r="CC10" s="8">
        <f>B_L1.logitstories</f>
        <v>0.45704539999999999</v>
      </c>
      <c r="CD10" s="8">
        <f>mean_L1.logitstories</f>
        <v>-4.1134110000000002</v>
      </c>
      <c r="CE10" s="8"/>
      <c r="CF10" s="2">
        <f t="shared" si="11"/>
        <v>-1.8800155758593999</v>
      </c>
      <c r="CH10" s="6" t="s">
        <v>4</v>
      </c>
      <c r="CI10" s="8">
        <f>B_L1.logitstories</f>
        <v>0.45704539999999999</v>
      </c>
      <c r="CJ10" s="8">
        <f>mean_L1.logitstories</f>
        <v>-4.1134110000000002</v>
      </c>
      <c r="CK10" s="8"/>
      <c r="CL10" s="2">
        <f t="shared" si="12"/>
        <v>-1.8800155758593999</v>
      </c>
      <c r="CN10" s="6" t="s">
        <v>4</v>
      </c>
      <c r="CO10" s="8">
        <f>B_L1.logitstories</f>
        <v>0.45704539999999999</v>
      </c>
      <c r="CP10" s="8">
        <f>mean_L1.logitstories</f>
        <v>-4.1134110000000002</v>
      </c>
      <c r="CQ10" s="8"/>
      <c r="CR10" s="2">
        <f t="shared" si="13"/>
        <v>-1.8800155758593999</v>
      </c>
    </row>
    <row r="11" spans="1:96">
      <c r="A11" s="3">
        <f>min_entropy</f>
        <v>0</v>
      </c>
      <c r="B11" s="12">
        <f>AJ19</f>
        <v>-4.3565816388513996</v>
      </c>
      <c r="C11" s="13">
        <f>AJ21</f>
        <v>1.2659817539869389E-2</v>
      </c>
      <c r="D11" s="12">
        <f>AJ24</f>
        <v>2.9750571218693063</v>
      </c>
      <c r="F11" s="35" t="s">
        <v>92</v>
      </c>
      <c r="G11" s="44">
        <v>2489</v>
      </c>
      <c r="H11" s="44">
        <v>5.2631600000000001E-2</v>
      </c>
      <c r="I11" s="44">
        <v>5.7767199999999998E-2</v>
      </c>
      <c r="J11" s="44">
        <v>0</v>
      </c>
      <c r="K11" s="44">
        <v>0.76</v>
      </c>
      <c r="L11" s="36"/>
      <c r="N11" s="6" t="s">
        <v>58</v>
      </c>
      <c r="O11" s="8">
        <f>B_agenda_entropy</f>
        <v>-3.1445289999999999</v>
      </c>
      <c r="P11" s="8">
        <f>mean_agenda_entropy</f>
        <v>0.23070679999999999</v>
      </c>
      <c r="Q11" s="8"/>
      <c r="R11" s="2">
        <f t="shared" si="0"/>
        <v>-0.72546422309719993</v>
      </c>
      <c r="T11" s="6" t="s">
        <v>58</v>
      </c>
      <c r="U11" s="8">
        <f>B_agenda_entropy</f>
        <v>-3.1445289999999999</v>
      </c>
      <c r="V11" s="8">
        <f>mean_agenda_entropy</f>
        <v>0.23070679999999999</v>
      </c>
      <c r="W11" s="8"/>
      <c r="X11" s="2">
        <f t="shared" si="1"/>
        <v>-0.72546422309719993</v>
      </c>
      <c r="Z11" s="6" t="s">
        <v>58</v>
      </c>
      <c r="AA11" s="8">
        <f>B_agenda_entropy</f>
        <v>-3.1445289999999999</v>
      </c>
      <c r="AB11" s="8">
        <f>mean_agenda_entropy</f>
        <v>0.23070679999999999</v>
      </c>
      <c r="AC11" s="8"/>
      <c r="AD11" s="2">
        <f t="shared" si="2"/>
        <v>-0.72546422309719993</v>
      </c>
      <c r="AF11" s="6" t="s">
        <v>58</v>
      </c>
      <c r="AG11" s="8">
        <f>B_agenda_entropy</f>
        <v>-3.1445289999999999</v>
      </c>
      <c r="AH11" s="8">
        <f>mean_agenda_entropy</f>
        <v>0.23070679999999999</v>
      </c>
      <c r="AI11" s="8"/>
      <c r="AJ11" s="2">
        <f t="shared" si="3"/>
        <v>-0.72546422309719993</v>
      </c>
      <c r="AL11" s="6" t="s">
        <v>58</v>
      </c>
      <c r="AM11" s="8">
        <f>B_agenda_entropy</f>
        <v>-3.1445289999999999</v>
      </c>
      <c r="AN11" s="8">
        <f>mean_agenda_entropy</f>
        <v>0.23070679999999999</v>
      </c>
      <c r="AO11" s="8"/>
      <c r="AP11" s="2">
        <f t="shared" si="4"/>
        <v>-0.72546422309719993</v>
      </c>
      <c r="AR11" s="6" t="s">
        <v>58</v>
      </c>
      <c r="AS11" s="8">
        <f>B_agenda_entropy</f>
        <v>-3.1445289999999999</v>
      </c>
      <c r="AT11" s="8">
        <f>mean_agenda_entropy</f>
        <v>0.23070679999999999</v>
      </c>
      <c r="AU11" s="8"/>
      <c r="AV11" s="2">
        <f t="shared" si="5"/>
        <v>-0.72546422309719993</v>
      </c>
      <c r="AX11" s="6" t="s">
        <v>58</v>
      </c>
      <c r="AY11" s="8">
        <f>B_agenda_entropy</f>
        <v>-3.1445289999999999</v>
      </c>
      <c r="AZ11" s="8">
        <f>mean_agenda_entropy</f>
        <v>0.23070679999999999</v>
      </c>
      <c r="BA11" s="8"/>
      <c r="BB11" s="2">
        <f t="shared" si="6"/>
        <v>-0.72546422309719993</v>
      </c>
      <c r="BD11" s="6" t="s">
        <v>58</v>
      </c>
      <c r="BE11" s="8">
        <f>B_agenda_entropy</f>
        <v>-3.1445289999999999</v>
      </c>
      <c r="BF11" s="8">
        <f>mean_agenda_entropy</f>
        <v>0.23070679999999999</v>
      </c>
      <c r="BG11" s="8"/>
      <c r="BH11" s="2">
        <f t="shared" si="7"/>
        <v>-0.72546422309719993</v>
      </c>
      <c r="BJ11" s="6" t="s">
        <v>58</v>
      </c>
      <c r="BK11" s="8">
        <f>B_agenda_entropy</f>
        <v>-3.1445289999999999</v>
      </c>
      <c r="BL11" s="8">
        <f>mean_agenda_entropy</f>
        <v>0.23070679999999999</v>
      </c>
      <c r="BM11" s="8"/>
      <c r="BN11" s="2">
        <f t="shared" si="8"/>
        <v>-0.72546422309719993</v>
      </c>
      <c r="BP11" s="6" t="s">
        <v>58</v>
      </c>
      <c r="BQ11" s="8">
        <f>B_agenda_entropy</f>
        <v>-3.1445289999999999</v>
      </c>
      <c r="BR11" s="8">
        <f>mean_agenda_entropy</f>
        <v>0.23070679999999999</v>
      </c>
      <c r="BS11" s="8"/>
      <c r="BT11" s="2">
        <f t="shared" si="9"/>
        <v>-0.72546422309719993</v>
      </c>
      <c r="BV11" s="6" t="s">
        <v>58</v>
      </c>
      <c r="BW11" s="8">
        <f>B_agenda_entropy</f>
        <v>-3.1445289999999999</v>
      </c>
      <c r="BX11" s="8">
        <f>mean_agenda_entropy</f>
        <v>0.23070679999999999</v>
      </c>
      <c r="BY11" s="8"/>
      <c r="BZ11" s="2">
        <f t="shared" si="10"/>
        <v>-0.72546422309719993</v>
      </c>
      <c r="CB11" s="6" t="s">
        <v>58</v>
      </c>
      <c r="CC11" s="8">
        <f>B_agenda_entropy</f>
        <v>-3.1445289999999999</v>
      </c>
      <c r="CD11" s="8">
        <f>mean_agenda_entropy</f>
        <v>0.23070679999999999</v>
      </c>
      <c r="CE11" s="8"/>
      <c r="CF11" s="2">
        <f t="shared" si="11"/>
        <v>-0.72546422309719993</v>
      </c>
      <c r="CH11" s="6" t="s">
        <v>58</v>
      </c>
      <c r="CI11" s="8">
        <f>B_agenda_entropy</f>
        <v>-3.1445289999999999</v>
      </c>
      <c r="CJ11" s="8">
        <f>mean_agenda_entropy</f>
        <v>0.23070679999999999</v>
      </c>
      <c r="CK11" s="8"/>
      <c r="CL11" s="2">
        <f t="shared" si="12"/>
        <v>-0.72546422309719993</v>
      </c>
      <c r="CN11" s="6" t="s">
        <v>58</v>
      </c>
      <c r="CO11" s="8">
        <f>B_agenda_entropy</f>
        <v>-3.1445289999999999</v>
      </c>
      <c r="CP11" s="8">
        <f>mean_agenda_entropy</f>
        <v>0.23070679999999999</v>
      </c>
      <c r="CQ11" s="8"/>
      <c r="CR11" s="2">
        <f t="shared" si="13"/>
        <v>-0.72546422309719993</v>
      </c>
    </row>
    <row r="12" spans="1:96">
      <c r="A12" s="3">
        <f>A11+((A$21-A$11)/10)</f>
        <v>8.3367460000000004E-2</v>
      </c>
      <c r="B12" s="12">
        <f>AP19</f>
        <v>-4.2930708572295959</v>
      </c>
      <c r="C12" s="13">
        <f>AP21</f>
        <v>1.3478745180978469E-2</v>
      </c>
      <c r="D12" s="12">
        <f>AP24</f>
        <v>3.1675051175299402</v>
      </c>
      <c r="F12" s="35" t="s">
        <v>9</v>
      </c>
      <c r="G12" s="35"/>
      <c r="H12" s="36"/>
      <c r="I12" s="36"/>
      <c r="J12" s="36"/>
      <c r="K12" s="36"/>
      <c r="L12" s="36"/>
      <c r="N12" s="6" t="s">
        <v>5</v>
      </c>
      <c r="O12" s="8">
        <f>B_entropy</f>
        <v>0.76181739999999998</v>
      </c>
      <c r="P12" s="8">
        <f>mean_entropy</f>
        <v>0.32300440000000002</v>
      </c>
      <c r="Q12" s="8"/>
      <c r="R12" s="2">
        <f t="shared" si="0"/>
        <v>0.24607037219656</v>
      </c>
      <c r="T12" s="6" t="s">
        <v>5</v>
      </c>
      <c r="U12" s="8">
        <f>B_entropy</f>
        <v>0.76181739999999998</v>
      </c>
      <c r="V12" s="8">
        <f>mean_entropy</f>
        <v>0.32300440000000002</v>
      </c>
      <c r="W12" s="8">
        <f>sd_entropy</f>
        <v>0.2390911</v>
      </c>
      <c r="X12" s="2">
        <f t="shared" si="1"/>
        <v>0.42821413236170003</v>
      </c>
      <c r="Z12" s="6" t="s">
        <v>5</v>
      </c>
      <c r="AA12" s="8">
        <f>B_entropy</f>
        <v>0.76181739999999998</v>
      </c>
      <c r="AB12" s="8">
        <f>mean_entropy</f>
        <v>0.32300440000000002</v>
      </c>
      <c r="AC12" s="8">
        <f>-sd_entropy</f>
        <v>-0.2390911</v>
      </c>
      <c r="AD12" s="2">
        <f t="shared" si="2"/>
        <v>6.3926612031420013E-2</v>
      </c>
      <c r="AF12" s="6" t="s">
        <v>5</v>
      </c>
      <c r="AG12" s="8">
        <f>B_entropy</f>
        <v>0.76181739999999998</v>
      </c>
      <c r="AH12" s="11">
        <f>$A$11</f>
        <v>0</v>
      </c>
      <c r="AI12" s="8"/>
      <c r="AJ12" s="2">
        <f t="shared" si="3"/>
        <v>0</v>
      </c>
      <c r="AL12" s="6" t="s">
        <v>5</v>
      </c>
      <c r="AM12" s="8">
        <f>B_entropy</f>
        <v>0.76181739999999998</v>
      </c>
      <c r="AN12" s="11">
        <f>$A$12</f>
        <v>8.3367460000000004E-2</v>
      </c>
      <c r="AO12" s="8"/>
      <c r="AP12" s="2">
        <f t="shared" si="4"/>
        <v>6.3510781621803999E-2</v>
      </c>
      <c r="AR12" s="6" t="s">
        <v>5</v>
      </c>
      <c r="AS12" s="8">
        <f>B_entropy</f>
        <v>0.76181739999999998</v>
      </c>
      <c r="AT12" s="11">
        <f>$A$13</f>
        <v>0.16673492000000001</v>
      </c>
      <c r="AU12" s="8"/>
      <c r="AV12" s="2">
        <f t="shared" si="5"/>
        <v>0.127021563243608</v>
      </c>
      <c r="AX12" s="6" t="s">
        <v>5</v>
      </c>
      <c r="AY12" s="8">
        <f>B_entropy</f>
        <v>0.76181739999999998</v>
      </c>
      <c r="AZ12" s="11">
        <f>$A$14</f>
        <v>0.25010238000000001</v>
      </c>
      <c r="BA12" s="8"/>
      <c r="BB12" s="2">
        <f t="shared" si="6"/>
        <v>0.19053234486541201</v>
      </c>
      <c r="BD12" s="6" t="s">
        <v>5</v>
      </c>
      <c r="BE12" s="8">
        <f>B_entropy</f>
        <v>0.76181739999999998</v>
      </c>
      <c r="BF12" s="11">
        <f>$A$15</f>
        <v>0.33346984000000002</v>
      </c>
      <c r="BG12" s="8"/>
      <c r="BH12" s="2">
        <f t="shared" si="7"/>
        <v>0.254043126487216</v>
      </c>
      <c r="BJ12" s="6" t="s">
        <v>5</v>
      </c>
      <c r="BK12" s="8">
        <f>B_entropy</f>
        <v>0.76181739999999998</v>
      </c>
      <c r="BL12" s="11">
        <f>$A$16</f>
        <v>0.41683730000000002</v>
      </c>
      <c r="BM12" s="8"/>
      <c r="BN12" s="2">
        <f t="shared" si="8"/>
        <v>0.31755390810902001</v>
      </c>
      <c r="BP12" s="6" t="s">
        <v>5</v>
      </c>
      <c r="BQ12" s="8">
        <f>B_entropy</f>
        <v>0.76181739999999998</v>
      </c>
      <c r="BR12" s="11">
        <f>$A$17</f>
        <v>0.50020476000000003</v>
      </c>
      <c r="BS12" s="8"/>
      <c r="BT12" s="2">
        <f t="shared" si="9"/>
        <v>0.38106468973082402</v>
      </c>
      <c r="BV12" s="6" t="s">
        <v>5</v>
      </c>
      <c r="BW12" s="8">
        <f>B_entropy</f>
        <v>0.76181739999999998</v>
      </c>
      <c r="BX12" s="11">
        <f>$A$18</f>
        <v>0.58357221999999997</v>
      </c>
      <c r="BY12" s="8"/>
      <c r="BZ12" s="2">
        <f t="shared" si="10"/>
        <v>0.44457547135262798</v>
      </c>
      <c r="CB12" s="6" t="s">
        <v>5</v>
      </c>
      <c r="CC12" s="8">
        <f>B_entropy</f>
        <v>0.76181739999999998</v>
      </c>
      <c r="CD12" s="11">
        <f>$A$19</f>
        <v>0.66693968000000003</v>
      </c>
      <c r="CE12" s="8"/>
      <c r="CF12" s="2">
        <f t="shared" si="11"/>
        <v>0.508086252974432</v>
      </c>
      <c r="CH12" s="6" t="s">
        <v>5</v>
      </c>
      <c r="CI12" s="8">
        <f>B_entropy</f>
        <v>0.76181739999999998</v>
      </c>
      <c r="CJ12" s="11">
        <f>$A$20</f>
        <v>0.75030714000000009</v>
      </c>
      <c r="CK12" s="8"/>
      <c r="CL12" s="2">
        <f t="shared" si="12"/>
        <v>0.57159703459623601</v>
      </c>
      <c r="CN12" s="6" t="s">
        <v>5</v>
      </c>
      <c r="CO12" s="8">
        <f>B_entropy</f>
        <v>0.76181739999999998</v>
      </c>
      <c r="CP12" s="11">
        <f>$A$21</f>
        <v>0.83367460000000004</v>
      </c>
      <c r="CQ12" s="8"/>
      <c r="CR12" s="2">
        <f t="shared" si="13"/>
        <v>0.63510781621804002</v>
      </c>
    </row>
    <row r="13" spans="1:96">
      <c r="A13" s="3">
        <f t="shared" ref="A13:A20" si="14">A12+((A$21-A$11)/10)</f>
        <v>0.16673492000000001</v>
      </c>
      <c r="B13" s="12">
        <f>AV19</f>
        <v>-4.2295600756077913</v>
      </c>
      <c r="C13" s="13">
        <f>AV21</f>
        <v>1.4349877006429996E-2</v>
      </c>
      <c r="D13" s="12">
        <f>AV24</f>
        <v>3.3722210965110491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3.4976729999999998</v>
      </c>
      <c r="P13" s="8">
        <f>mean_mippct</f>
        <v>4.8182999999999997E-2</v>
      </c>
      <c r="Q13" s="8"/>
      <c r="R13" s="2">
        <f t="shared" si="0"/>
        <v>0.16852837815899999</v>
      </c>
      <c r="T13" s="6" t="s">
        <v>6</v>
      </c>
      <c r="U13" s="8">
        <f>B_mippct</f>
        <v>3.4976729999999998</v>
      </c>
      <c r="V13" s="8">
        <f>mean_mippct</f>
        <v>4.8182999999999997E-2</v>
      </c>
      <c r="W13" s="8"/>
      <c r="X13" s="2">
        <f t="shared" si="1"/>
        <v>0.16852837815899999</v>
      </c>
      <c r="Z13" s="6" t="s">
        <v>6</v>
      </c>
      <c r="AA13" s="8">
        <f>B_mippct</f>
        <v>3.4976729999999998</v>
      </c>
      <c r="AB13" s="8">
        <f>mean_mippct</f>
        <v>4.8182999999999997E-2</v>
      </c>
      <c r="AC13" s="8"/>
      <c r="AD13" s="2">
        <f t="shared" si="2"/>
        <v>0.16852837815899999</v>
      </c>
      <c r="AF13" s="6" t="s">
        <v>6</v>
      </c>
      <c r="AG13" s="8">
        <f>B_mippct</f>
        <v>3.4976729999999998</v>
      </c>
      <c r="AH13" s="8">
        <f>mean_mippct</f>
        <v>4.8182999999999997E-2</v>
      </c>
      <c r="AI13" s="8"/>
      <c r="AJ13" s="2">
        <f t="shared" si="3"/>
        <v>0.16852837815899999</v>
      </c>
      <c r="AL13" s="6" t="s">
        <v>6</v>
      </c>
      <c r="AM13" s="8">
        <f>B_mippct</f>
        <v>3.4976729999999998</v>
      </c>
      <c r="AN13" s="8">
        <f>mean_mippct</f>
        <v>4.8182999999999997E-2</v>
      </c>
      <c r="AO13" s="8"/>
      <c r="AP13" s="2">
        <f t="shared" si="4"/>
        <v>0.16852837815899999</v>
      </c>
      <c r="AR13" s="6" t="s">
        <v>6</v>
      </c>
      <c r="AS13" s="8">
        <f>B_mippct</f>
        <v>3.4976729999999998</v>
      </c>
      <c r="AT13" s="8">
        <f>mean_mippct</f>
        <v>4.8182999999999997E-2</v>
      </c>
      <c r="AU13" s="8"/>
      <c r="AV13" s="2">
        <f t="shared" si="5"/>
        <v>0.16852837815899999</v>
      </c>
      <c r="AX13" s="6" t="s">
        <v>6</v>
      </c>
      <c r="AY13" s="8">
        <f>B_mippct</f>
        <v>3.4976729999999998</v>
      </c>
      <c r="AZ13" s="8">
        <f>mean_mippct</f>
        <v>4.8182999999999997E-2</v>
      </c>
      <c r="BA13" s="8"/>
      <c r="BB13" s="2">
        <f t="shared" si="6"/>
        <v>0.16852837815899999</v>
      </c>
      <c r="BD13" s="6" t="s">
        <v>6</v>
      </c>
      <c r="BE13" s="8">
        <f>B_mippct</f>
        <v>3.4976729999999998</v>
      </c>
      <c r="BF13" s="8">
        <f>mean_mippct</f>
        <v>4.8182999999999997E-2</v>
      </c>
      <c r="BG13" s="8"/>
      <c r="BH13" s="2">
        <f t="shared" si="7"/>
        <v>0.16852837815899999</v>
      </c>
      <c r="BJ13" s="6" t="s">
        <v>6</v>
      </c>
      <c r="BK13" s="8">
        <f>B_mippct</f>
        <v>3.4976729999999998</v>
      </c>
      <c r="BL13" s="8">
        <f>mean_mippct</f>
        <v>4.8182999999999997E-2</v>
      </c>
      <c r="BM13" s="8"/>
      <c r="BN13" s="2">
        <f t="shared" si="8"/>
        <v>0.16852837815899999</v>
      </c>
      <c r="BP13" s="6" t="s">
        <v>6</v>
      </c>
      <c r="BQ13" s="8">
        <f>B_mippct</f>
        <v>3.4976729999999998</v>
      </c>
      <c r="BR13" s="8">
        <f>mean_mippct</f>
        <v>4.8182999999999997E-2</v>
      </c>
      <c r="BS13" s="8"/>
      <c r="BT13" s="2">
        <f t="shared" si="9"/>
        <v>0.16852837815899999</v>
      </c>
      <c r="BV13" s="6" t="s">
        <v>6</v>
      </c>
      <c r="BW13" s="8">
        <f>B_mippct</f>
        <v>3.4976729999999998</v>
      </c>
      <c r="BX13" s="8">
        <f>mean_mippct</f>
        <v>4.8182999999999997E-2</v>
      </c>
      <c r="BY13" s="8"/>
      <c r="BZ13" s="2">
        <f t="shared" si="10"/>
        <v>0.16852837815899999</v>
      </c>
      <c r="CB13" s="6" t="s">
        <v>6</v>
      </c>
      <c r="CC13" s="8">
        <f>B_mippct</f>
        <v>3.4976729999999998</v>
      </c>
      <c r="CD13" s="8">
        <f>mean_mippct</f>
        <v>4.8182999999999997E-2</v>
      </c>
      <c r="CE13" s="8"/>
      <c r="CF13" s="2">
        <f t="shared" si="11"/>
        <v>0.16852837815899999</v>
      </c>
      <c r="CH13" s="6" t="s">
        <v>6</v>
      </c>
      <c r="CI13" s="8">
        <f>B_mippct</f>
        <v>3.4976729999999998</v>
      </c>
      <c r="CJ13" s="8">
        <f>mean_mippct</f>
        <v>4.8182999999999997E-2</v>
      </c>
      <c r="CK13" s="8"/>
      <c r="CL13" s="2">
        <f t="shared" si="12"/>
        <v>0.16852837815899999</v>
      </c>
      <c r="CN13" s="6" t="s">
        <v>6</v>
      </c>
      <c r="CO13" s="8">
        <f>B_mippct</f>
        <v>3.4976729999999998</v>
      </c>
      <c r="CP13" s="8">
        <f>mean_mippct</f>
        <v>4.8182999999999997E-2</v>
      </c>
      <c r="CQ13" s="8"/>
      <c r="CR13" s="2">
        <f t="shared" si="13"/>
        <v>0.16852837815899999</v>
      </c>
    </row>
    <row r="14" spans="1:96">
      <c r="A14" s="3">
        <f t="shared" si="14"/>
        <v>0.25010238000000001</v>
      </c>
      <c r="B14" s="12">
        <f>BB19</f>
        <v>-4.1660492939859877</v>
      </c>
      <c r="C14" s="13">
        <f>BB21</f>
        <v>1.527643828133343E-2</v>
      </c>
      <c r="D14" s="12">
        <f>BB24</f>
        <v>3.5899629961133561</v>
      </c>
      <c r="F14" s="33" t="s">
        <v>78</v>
      </c>
      <c r="G14" s="34" t="s">
        <v>29</v>
      </c>
      <c r="H14" s="34" t="s">
        <v>24</v>
      </c>
      <c r="I14" s="34" t="s">
        <v>87</v>
      </c>
      <c r="J14" s="33" t="s">
        <v>25</v>
      </c>
      <c r="K14" s="33" t="s">
        <v>26</v>
      </c>
      <c r="L14" s="33" t="s">
        <v>27</v>
      </c>
      <c r="N14" s="6" t="s">
        <v>8</v>
      </c>
      <c r="O14" s="8">
        <f>B_execorderspct</f>
        <v>0.51684699999999995</v>
      </c>
      <c r="P14" s="8">
        <f>mean_execorderspct</f>
        <v>3.6962599999999998E-2</v>
      </c>
      <c r="Q14" s="8"/>
      <c r="R14" s="2">
        <f t="shared" si="0"/>
        <v>1.9104008922199996E-2</v>
      </c>
      <c r="T14" s="6" t="s">
        <v>8</v>
      </c>
      <c r="U14" s="8">
        <f>B_execorderspct</f>
        <v>0.51684699999999995</v>
      </c>
      <c r="V14" s="8">
        <f>mean_execorderspct</f>
        <v>3.6962599999999998E-2</v>
      </c>
      <c r="W14" s="8"/>
      <c r="X14" s="2">
        <f t="shared" si="1"/>
        <v>1.9104008922199996E-2</v>
      </c>
      <c r="Z14" s="6" t="s">
        <v>8</v>
      </c>
      <c r="AA14" s="8">
        <f>B_execorderspct</f>
        <v>0.51684699999999995</v>
      </c>
      <c r="AB14" s="8">
        <f>mean_execorderspct</f>
        <v>3.6962599999999998E-2</v>
      </c>
      <c r="AC14" s="8"/>
      <c r="AD14" s="2">
        <f t="shared" si="2"/>
        <v>1.9104008922199996E-2</v>
      </c>
      <c r="AF14" s="6" t="s">
        <v>8</v>
      </c>
      <c r="AG14" s="8">
        <f>B_execorderspct</f>
        <v>0.51684699999999995</v>
      </c>
      <c r="AH14" s="8">
        <f>mean_execorderspct</f>
        <v>3.6962599999999998E-2</v>
      </c>
      <c r="AI14" s="8"/>
      <c r="AJ14" s="2">
        <f t="shared" si="3"/>
        <v>1.9104008922199996E-2</v>
      </c>
      <c r="AL14" s="6" t="s">
        <v>8</v>
      </c>
      <c r="AM14" s="8">
        <f>B_execorderspct</f>
        <v>0.51684699999999995</v>
      </c>
      <c r="AN14" s="8">
        <f>mean_execorderspct</f>
        <v>3.6962599999999998E-2</v>
      </c>
      <c r="AO14" s="8"/>
      <c r="AP14" s="2">
        <f t="shared" si="4"/>
        <v>1.9104008922199996E-2</v>
      </c>
      <c r="AR14" s="6" t="s">
        <v>8</v>
      </c>
      <c r="AS14" s="8">
        <f>B_execorderspct</f>
        <v>0.51684699999999995</v>
      </c>
      <c r="AT14" s="8">
        <f>mean_execorderspct</f>
        <v>3.6962599999999998E-2</v>
      </c>
      <c r="AU14" s="8"/>
      <c r="AV14" s="2">
        <f t="shared" si="5"/>
        <v>1.9104008922199996E-2</v>
      </c>
      <c r="AX14" s="6" t="s">
        <v>8</v>
      </c>
      <c r="AY14" s="8">
        <f>B_execorderspct</f>
        <v>0.51684699999999995</v>
      </c>
      <c r="AZ14" s="8">
        <f>mean_execorderspct</f>
        <v>3.6962599999999998E-2</v>
      </c>
      <c r="BA14" s="8"/>
      <c r="BB14" s="2">
        <f t="shared" si="6"/>
        <v>1.9104008922199996E-2</v>
      </c>
      <c r="BD14" s="6" t="s">
        <v>8</v>
      </c>
      <c r="BE14" s="8">
        <f>B_execorderspct</f>
        <v>0.51684699999999995</v>
      </c>
      <c r="BF14" s="8">
        <f>mean_execorderspct</f>
        <v>3.6962599999999998E-2</v>
      </c>
      <c r="BG14" s="8"/>
      <c r="BH14" s="2">
        <f t="shared" si="7"/>
        <v>1.9104008922199996E-2</v>
      </c>
      <c r="BJ14" s="6" t="s">
        <v>8</v>
      </c>
      <c r="BK14" s="8">
        <f>B_execorderspct</f>
        <v>0.51684699999999995</v>
      </c>
      <c r="BL14" s="8">
        <f>mean_execorderspct</f>
        <v>3.6962599999999998E-2</v>
      </c>
      <c r="BM14" s="8"/>
      <c r="BN14" s="2">
        <f t="shared" si="8"/>
        <v>1.9104008922199996E-2</v>
      </c>
      <c r="BP14" s="6" t="s">
        <v>8</v>
      </c>
      <c r="BQ14" s="8">
        <f>B_execorderspct</f>
        <v>0.51684699999999995</v>
      </c>
      <c r="BR14" s="8">
        <f>mean_execorderspct</f>
        <v>3.6962599999999998E-2</v>
      </c>
      <c r="BS14" s="8"/>
      <c r="BT14" s="2">
        <f t="shared" si="9"/>
        <v>1.9104008922199996E-2</v>
      </c>
      <c r="BV14" s="6" t="s">
        <v>8</v>
      </c>
      <c r="BW14" s="8">
        <f>B_execorderspct</f>
        <v>0.51684699999999995</v>
      </c>
      <c r="BX14" s="8">
        <f>mean_execorderspct</f>
        <v>3.6962599999999998E-2</v>
      </c>
      <c r="BY14" s="8"/>
      <c r="BZ14" s="2">
        <f t="shared" si="10"/>
        <v>1.9104008922199996E-2</v>
      </c>
      <c r="CB14" s="6" t="s">
        <v>8</v>
      </c>
      <c r="CC14" s="8">
        <f>B_execorderspct</f>
        <v>0.51684699999999995</v>
      </c>
      <c r="CD14" s="8">
        <f>mean_execorderspct</f>
        <v>3.6962599999999998E-2</v>
      </c>
      <c r="CE14" s="8"/>
      <c r="CF14" s="2">
        <f t="shared" si="11"/>
        <v>1.9104008922199996E-2</v>
      </c>
      <c r="CH14" s="6" t="s">
        <v>8</v>
      </c>
      <c r="CI14" s="8">
        <f>B_execorderspct</f>
        <v>0.51684699999999995</v>
      </c>
      <c r="CJ14" s="8">
        <f>mean_execorderspct</f>
        <v>3.6962599999999998E-2</v>
      </c>
      <c r="CK14" s="8"/>
      <c r="CL14" s="2">
        <f t="shared" si="12"/>
        <v>1.9104008922199996E-2</v>
      </c>
      <c r="CN14" s="6" t="s">
        <v>8</v>
      </c>
      <c r="CO14" s="8">
        <f>B_execorderspct</f>
        <v>0.51684699999999995</v>
      </c>
      <c r="CP14" s="8">
        <f>mean_execorderspct</f>
        <v>3.6962599999999998E-2</v>
      </c>
      <c r="CQ14" s="8"/>
      <c r="CR14" s="2">
        <f t="shared" si="13"/>
        <v>1.9104008922199996E-2</v>
      </c>
    </row>
    <row r="15" spans="1:96">
      <c r="A15" s="3">
        <f t="shared" si="14"/>
        <v>0.33346984000000002</v>
      </c>
      <c r="B15" s="12">
        <f>BH19</f>
        <v>-4.102538512364184</v>
      </c>
      <c r="C15" s="13">
        <f>BH21</f>
        <v>1.6261839885903684E-2</v>
      </c>
      <c r="D15" s="12">
        <f>BH24</f>
        <v>3.8215323731873658</v>
      </c>
      <c r="F15" s="33" t="s">
        <v>56</v>
      </c>
      <c r="G15" s="44">
        <v>0.45704539999999999</v>
      </c>
      <c r="H15" s="44">
        <v>2.12614E-2</v>
      </c>
      <c r="I15" s="44">
        <v>21.5</v>
      </c>
      <c r="J15" s="44">
        <v>0</v>
      </c>
      <c r="K15" s="44">
        <v>0.41537380000000002</v>
      </c>
      <c r="L15" s="44">
        <v>0.49871700000000002</v>
      </c>
      <c r="N15" s="6" t="s">
        <v>7</v>
      </c>
      <c r="O15" s="8">
        <f>B_lawspct</f>
        <v>4.2186399999999997</v>
      </c>
      <c r="P15" s="8">
        <f>mean_lawspct</f>
        <v>5.2631600000000001E-2</v>
      </c>
      <c r="Q15" s="8"/>
      <c r="R15" s="2">
        <f t="shared" si="0"/>
        <v>0.22203377302399999</v>
      </c>
      <c r="T15" s="6" t="s">
        <v>7</v>
      </c>
      <c r="U15" s="8">
        <f>B_lawspct</f>
        <v>4.2186399999999997</v>
      </c>
      <c r="V15" s="8">
        <f>mean_lawspct</f>
        <v>5.2631600000000001E-2</v>
      </c>
      <c r="W15" s="8"/>
      <c r="X15" s="2">
        <f t="shared" si="1"/>
        <v>0.22203377302399999</v>
      </c>
      <c r="Z15" s="6" t="s">
        <v>7</v>
      </c>
      <c r="AA15" s="8">
        <f>B_lawspct</f>
        <v>4.2186399999999997</v>
      </c>
      <c r="AB15" s="8">
        <f>mean_lawspct</f>
        <v>5.2631600000000001E-2</v>
      </c>
      <c r="AC15" s="8"/>
      <c r="AD15" s="2">
        <f t="shared" si="2"/>
        <v>0.22203377302399999</v>
      </c>
      <c r="AF15" s="6" t="s">
        <v>7</v>
      </c>
      <c r="AG15" s="8">
        <f>B_lawspct</f>
        <v>4.2186399999999997</v>
      </c>
      <c r="AH15" s="8">
        <f>mean_lawspct</f>
        <v>5.2631600000000001E-2</v>
      </c>
      <c r="AI15" s="8"/>
      <c r="AJ15" s="2">
        <f t="shared" si="3"/>
        <v>0.22203377302399999</v>
      </c>
      <c r="AL15" s="6" t="s">
        <v>7</v>
      </c>
      <c r="AM15" s="8">
        <f>B_lawspct</f>
        <v>4.2186399999999997</v>
      </c>
      <c r="AN15" s="8">
        <f>mean_lawspct</f>
        <v>5.2631600000000001E-2</v>
      </c>
      <c r="AO15" s="8"/>
      <c r="AP15" s="2">
        <f t="shared" si="4"/>
        <v>0.22203377302399999</v>
      </c>
      <c r="AR15" s="6" t="s">
        <v>7</v>
      </c>
      <c r="AS15" s="8">
        <f>B_lawspct</f>
        <v>4.2186399999999997</v>
      </c>
      <c r="AT15" s="8">
        <f>mean_lawspct</f>
        <v>5.2631600000000001E-2</v>
      </c>
      <c r="AU15" s="8"/>
      <c r="AV15" s="2">
        <f t="shared" si="5"/>
        <v>0.22203377302399999</v>
      </c>
      <c r="AX15" s="6" t="s">
        <v>7</v>
      </c>
      <c r="AY15" s="8">
        <f>B_lawspct</f>
        <v>4.2186399999999997</v>
      </c>
      <c r="AZ15" s="8">
        <f>mean_lawspct</f>
        <v>5.2631600000000001E-2</v>
      </c>
      <c r="BA15" s="8"/>
      <c r="BB15" s="2">
        <f t="shared" si="6"/>
        <v>0.22203377302399999</v>
      </c>
      <c r="BD15" s="6" t="s">
        <v>7</v>
      </c>
      <c r="BE15" s="8">
        <f>B_lawspct</f>
        <v>4.2186399999999997</v>
      </c>
      <c r="BF15" s="8">
        <f>mean_lawspct</f>
        <v>5.2631600000000001E-2</v>
      </c>
      <c r="BG15" s="8"/>
      <c r="BH15" s="2">
        <f t="shared" si="7"/>
        <v>0.22203377302399999</v>
      </c>
      <c r="BJ15" s="6" t="s">
        <v>7</v>
      </c>
      <c r="BK15" s="8">
        <f>B_lawspct</f>
        <v>4.2186399999999997</v>
      </c>
      <c r="BL15" s="8">
        <f>mean_lawspct</f>
        <v>5.2631600000000001E-2</v>
      </c>
      <c r="BM15" s="8"/>
      <c r="BN15" s="2">
        <f t="shared" si="8"/>
        <v>0.22203377302399999</v>
      </c>
      <c r="BP15" s="6" t="s">
        <v>7</v>
      </c>
      <c r="BQ15" s="8">
        <f>B_lawspct</f>
        <v>4.2186399999999997</v>
      </c>
      <c r="BR15" s="8">
        <f>mean_lawspct</f>
        <v>5.2631600000000001E-2</v>
      </c>
      <c r="BS15" s="8"/>
      <c r="BT15" s="2">
        <f t="shared" si="9"/>
        <v>0.22203377302399999</v>
      </c>
      <c r="BV15" s="6" t="s">
        <v>7</v>
      </c>
      <c r="BW15" s="8">
        <f>B_lawspct</f>
        <v>4.2186399999999997</v>
      </c>
      <c r="BX15" s="8">
        <f>mean_lawspct</f>
        <v>5.2631600000000001E-2</v>
      </c>
      <c r="BY15" s="8"/>
      <c r="BZ15" s="2">
        <f t="shared" si="10"/>
        <v>0.22203377302399999</v>
      </c>
      <c r="CB15" s="6" t="s">
        <v>7</v>
      </c>
      <c r="CC15" s="8">
        <f>B_lawspct</f>
        <v>4.2186399999999997</v>
      </c>
      <c r="CD15" s="8">
        <f>mean_lawspct</f>
        <v>5.2631600000000001E-2</v>
      </c>
      <c r="CE15" s="8"/>
      <c r="CF15" s="2">
        <f t="shared" si="11"/>
        <v>0.22203377302399999</v>
      </c>
      <c r="CH15" s="6" t="s">
        <v>7</v>
      </c>
      <c r="CI15" s="8">
        <f>B_lawspct</f>
        <v>4.2186399999999997</v>
      </c>
      <c r="CJ15" s="8">
        <f>mean_lawspct</f>
        <v>5.2631600000000001E-2</v>
      </c>
      <c r="CK15" s="8"/>
      <c r="CL15" s="2">
        <f t="shared" si="12"/>
        <v>0.22203377302399999</v>
      </c>
      <c r="CN15" s="6" t="s">
        <v>7</v>
      </c>
      <c r="CO15" s="8">
        <f>B_lawspct</f>
        <v>4.2186399999999997</v>
      </c>
      <c r="CP15" s="8">
        <f>mean_lawspct</f>
        <v>5.2631600000000001E-2</v>
      </c>
      <c r="CQ15" s="8"/>
      <c r="CR15" s="2">
        <f t="shared" si="13"/>
        <v>0.22203377302399999</v>
      </c>
    </row>
    <row r="16" spans="1:96">
      <c r="A16" s="3">
        <f t="shared" si="14"/>
        <v>0.41683730000000002</v>
      </c>
      <c r="B16" s="12">
        <f>BN19</f>
        <v>-4.0390277307423794</v>
      </c>
      <c r="C16" s="13">
        <f>BN21</f>
        <v>1.7309687170966852E-2</v>
      </c>
      <c r="D16" s="12">
        <f>BN24</f>
        <v>4.0677764851772107</v>
      </c>
      <c r="F16" s="33" t="s">
        <v>80</v>
      </c>
      <c r="G16" s="44">
        <v>-3.1445289999999999</v>
      </c>
      <c r="H16" s="44">
        <v>0.42941370000000001</v>
      </c>
      <c r="I16" s="44">
        <v>-7.32</v>
      </c>
      <c r="J16" s="44">
        <v>0</v>
      </c>
      <c r="K16" s="44">
        <v>-3.9861650000000002</v>
      </c>
      <c r="L16" s="44">
        <v>-2.3028940000000002</v>
      </c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0.50020476000000003</v>
      </c>
      <c r="B17" s="12">
        <f>BT19</f>
        <v>-3.9755169491205757</v>
      </c>
      <c r="C17" s="13">
        <f>BT21</f>
        <v>1.8423788983007901E-2</v>
      </c>
      <c r="D17" s="12">
        <f>BT24</f>
        <v>4.3295904110068566</v>
      </c>
      <c r="F17" s="33" t="s">
        <v>89</v>
      </c>
      <c r="G17" s="44">
        <v>0.76181739999999998</v>
      </c>
      <c r="H17" s="44">
        <v>0.1697738</v>
      </c>
      <c r="I17" s="44">
        <v>4.49</v>
      </c>
      <c r="J17" s="44">
        <v>0</v>
      </c>
      <c r="K17" s="44">
        <v>0.42906680000000003</v>
      </c>
      <c r="L17" s="44">
        <v>1.094568</v>
      </c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0.58357221999999997</v>
      </c>
      <c r="B18" s="12">
        <f>BZ19</f>
        <v>-3.9120061674987712</v>
      </c>
      <c r="C18" s="13">
        <f>BZ21</f>
        <v>1.9608166821714231E-2</v>
      </c>
      <c r="D18" s="12">
        <f>BZ24</f>
        <v>4.6079192031028446</v>
      </c>
      <c r="F18" s="33" t="s">
        <v>90</v>
      </c>
      <c r="G18" s="44">
        <v>3.4976729999999998</v>
      </c>
      <c r="H18" s="44">
        <v>0.43505369999999999</v>
      </c>
      <c r="I18" s="44">
        <v>8.0399999999999991</v>
      </c>
      <c r="J18" s="44">
        <v>0</v>
      </c>
      <c r="K18" s="44">
        <v>2.6449829999999999</v>
      </c>
      <c r="L18" s="44">
        <v>4.3503629999999998</v>
      </c>
    </row>
    <row r="19" spans="1:96">
      <c r="A19" s="3">
        <f t="shared" si="14"/>
        <v>0.66693968000000003</v>
      </c>
      <c r="B19" s="12">
        <f>CF19</f>
        <v>-3.8484953858769675</v>
      </c>
      <c r="C19" s="13">
        <f>CF21</f>
        <v>2.0867064085472703E-2</v>
      </c>
      <c r="D19" s="12">
        <f>CF24</f>
        <v>4.9037600600860856</v>
      </c>
      <c r="F19" s="33" t="s">
        <v>91</v>
      </c>
      <c r="G19" s="44">
        <v>0.51684699999999995</v>
      </c>
      <c r="H19" s="44">
        <v>0.244149</v>
      </c>
      <c r="I19" s="44">
        <v>2.12</v>
      </c>
      <c r="J19" s="44">
        <v>3.4000000000000002E-2</v>
      </c>
      <c r="K19" s="44">
        <v>3.8323700000000002E-2</v>
      </c>
      <c r="L19" s="44">
        <v>0.99537019999999998</v>
      </c>
      <c r="P19" s="2" t="s">
        <v>12</v>
      </c>
      <c r="R19" s="2">
        <f>(SUM(R9:R17))</f>
        <v>-4.1105112666548393</v>
      </c>
      <c r="V19" s="2" t="s">
        <v>12</v>
      </c>
      <c r="X19" s="2">
        <f>(SUM(X9:X17))</f>
        <v>-3.9283675064896997</v>
      </c>
      <c r="AB19" s="2" t="s">
        <v>12</v>
      </c>
      <c r="AD19" s="2">
        <f>(SUM(AD9:AD17))</f>
        <v>-4.2926550268199799</v>
      </c>
      <c r="AH19" s="2" t="s">
        <v>12</v>
      </c>
      <c r="AJ19" s="2">
        <f>(SUM(AJ9:AJ17))</f>
        <v>-4.3565816388513996</v>
      </c>
      <c r="AN19" s="2" t="s">
        <v>12</v>
      </c>
      <c r="AP19" s="2">
        <f>(SUM(AP9:AP17))</f>
        <v>-4.2930708572295959</v>
      </c>
      <c r="AT19" s="2" t="s">
        <v>12</v>
      </c>
      <c r="AV19" s="2">
        <f>(SUM(AV9:AV17))</f>
        <v>-4.2295600756077913</v>
      </c>
      <c r="AZ19" s="2" t="s">
        <v>12</v>
      </c>
      <c r="BB19" s="2">
        <f>(SUM(BB9:BB17))</f>
        <v>-4.1660492939859877</v>
      </c>
      <c r="BF19" s="2" t="s">
        <v>12</v>
      </c>
      <c r="BH19" s="2">
        <f>(SUM(BH9:BH17))</f>
        <v>-4.102538512364184</v>
      </c>
      <c r="BL19" s="2" t="s">
        <v>12</v>
      </c>
      <c r="BN19" s="2">
        <f>(SUM(BN9:BN17))</f>
        <v>-4.0390277307423794</v>
      </c>
      <c r="BR19" s="2" t="s">
        <v>12</v>
      </c>
      <c r="BT19" s="2">
        <f>(SUM(BT9:BT17))</f>
        <v>-3.9755169491205757</v>
      </c>
      <c r="BX19" s="2" t="s">
        <v>12</v>
      </c>
      <c r="BZ19" s="2">
        <f>(SUM(BZ9:BZ17))</f>
        <v>-3.9120061674987712</v>
      </c>
      <c r="CD19" s="2" t="s">
        <v>12</v>
      </c>
      <c r="CF19" s="2">
        <f>(SUM(CF9:CF17))</f>
        <v>-3.8484953858769675</v>
      </c>
      <c r="CJ19" s="2" t="s">
        <v>12</v>
      </c>
      <c r="CL19" s="2">
        <f>(SUM(CL9:CL17))</f>
        <v>-3.7849846042551638</v>
      </c>
      <c r="CP19" s="2" t="s">
        <v>12</v>
      </c>
      <c r="CR19" s="2">
        <f>(SUM(CR9:CR17))</f>
        <v>-3.7214738226333601</v>
      </c>
    </row>
    <row r="20" spans="1:96">
      <c r="A20" s="3">
        <f t="shared" si="14"/>
        <v>0.75030714000000009</v>
      </c>
      <c r="B20" s="12">
        <f>CL19</f>
        <v>-3.7849846042551638</v>
      </c>
      <c r="C20" s="13">
        <f>CL21</f>
        <v>2.220495535187721E-2</v>
      </c>
      <c r="D20" s="12">
        <f>CL24</f>
        <v>5.218164507691144</v>
      </c>
      <c r="F20" s="33" t="s">
        <v>92</v>
      </c>
      <c r="G20" s="44">
        <v>4.2186399999999997</v>
      </c>
      <c r="H20" s="44">
        <v>0.55491840000000003</v>
      </c>
      <c r="I20" s="44">
        <v>7.6</v>
      </c>
      <c r="J20" s="44">
        <v>0</v>
      </c>
      <c r="K20" s="44">
        <v>3.1310199999999999</v>
      </c>
      <c r="L20" s="44">
        <v>5.3062610000000001</v>
      </c>
    </row>
    <row r="21" spans="1:96">
      <c r="A21" s="3">
        <f>max_entropy</f>
        <v>0.83367460000000004</v>
      </c>
      <c r="B21" s="12">
        <f>CR19</f>
        <v>-3.7214738226333601</v>
      </c>
      <c r="C21" s="13">
        <f>CR21</f>
        <v>2.3626555630929982E-2</v>
      </c>
      <c r="D21" s="12">
        <f>CR24</f>
        <v>5.5522405732685458</v>
      </c>
      <c r="F21" s="33" t="s">
        <v>9</v>
      </c>
      <c r="G21" s="34"/>
      <c r="H21" s="34"/>
      <c r="I21" s="34"/>
      <c r="J21" s="34"/>
      <c r="K21" s="34"/>
      <c r="L21" s="34"/>
      <c r="P21" s="2" t="s">
        <v>13</v>
      </c>
      <c r="R21" s="2">
        <f>(1/(1+(EXP(-R19))))</f>
        <v>1.6134787286617137E-2</v>
      </c>
      <c r="V21" s="2" t="s">
        <v>13</v>
      </c>
      <c r="X21" s="2">
        <f>(1/(1+(EXP(-X19))))</f>
        <v>1.929610131897469E-2</v>
      </c>
      <c r="AB21" s="2" t="s">
        <v>13</v>
      </c>
      <c r="AD21" s="2">
        <f>(1/(1+(EXP(-AD19))))</f>
        <v>1.3484275625251304E-2</v>
      </c>
      <c r="AH21" s="2" t="s">
        <v>13</v>
      </c>
      <c r="AJ21" s="2">
        <f>(1/(1+(EXP(-AJ19))))</f>
        <v>1.2659817539869389E-2</v>
      </c>
      <c r="AN21" s="2" t="s">
        <v>13</v>
      </c>
      <c r="AP21" s="2">
        <f>(1/(1+(EXP(-AP19))))</f>
        <v>1.3478745180978469E-2</v>
      </c>
      <c r="AT21" s="2" t="s">
        <v>13</v>
      </c>
      <c r="AV21" s="2">
        <f>(1/(1+(EXP(-AV19))))</f>
        <v>1.4349877006429996E-2</v>
      </c>
      <c r="AZ21" s="2" t="s">
        <v>13</v>
      </c>
      <c r="BB21" s="2">
        <f>(1/(1+(EXP(-BB19))))</f>
        <v>1.527643828133343E-2</v>
      </c>
      <c r="BF21" s="2" t="s">
        <v>13</v>
      </c>
      <c r="BH21" s="2">
        <f>(1/(1+(EXP(-BH19))))</f>
        <v>1.6261839885903684E-2</v>
      </c>
      <c r="BL21" s="2" t="s">
        <v>13</v>
      </c>
      <c r="BN21" s="2">
        <f>(1/(1+(EXP(-BN19))))</f>
        <v>1.7309687170966852E-2</v>
      </c>
      <c r="BR21" s="2" t="s">
        <v>13</v>
      </c>
      <c r="BT21" s="2">
        <f>(1/(1+(EXP(-BT19))))</f>
        <v>1.8423788983007901E-2</v>
      </c>
      <c r="BX21" s="2" t="s">
        <v>13</v>
      </c>
      <c r="BZ21" s="2">
        <f>(1/(1+(EXP(-BZ19))))</f>
        <v>1.9608166821714231E-2</v>
      </c>
      <c r="CD21" s="2" t="s">
        <v>13</v>
      </c>
      <c r="CF21" s="2">
        <f>(1/(1+(EXP(-CF19))))</f>
        <v>2.0867064085472703E-2</v>
      </c>
      <c r="CJ21" s="2" t="s">
        <v>13</v>
      </c>
      <c r="CL21" s="2">
        <f>(1/(1+(EXP(-CL19))))</f>
        <v>2.220495535187721E-2</v>
      </c>
      <c r="CP21" s="2" t="s">
        <v>13</v>
      </c>
      <c r="CR21" s="2">
        <f>(1/(1+(EXP(-CR19))))</f>
        <v>2.3626555630929982E-2</v>
      </c>
    </row>
    <row r="22" spans="1:96">
      <c r="D22" s="13" t="s">
        <v>84</v>
      </c>
      <c r="F22" s="33" t="s">
        <v>28</v>
      </c>
      <c r="G22" s="44">
        <v>-2.160768</v>
      </c>
      <c r="H22" s="44">
        <v>0.17273089999999999</v>
      </c>
      <c r="I22" s="44">
        <v>-12.51</v>
      </c>
      <c r="J22" s="44">
        <v>0</v>
      </c>
      <c r="K22" s="44">
        <v>-2.4993150000000002</v>
      </c>
      <c r="L22" s="44">
        <v>-1.822222</v>
      </c>
      <c r="P22" s="2" t="s">
        <v>35</v>
      </c>
      <c r="R22" s="2">
        <f>ABS($R$21-R21)</f>
        <v>0</v>
      </c>
      <c r="V22" s="2" t="s">
        <v>35</v>
      </c>
      <c r="X22" s="2">
        <f>ABS($R$21-X21)</f>
        <v>3.1613140323575525E-3</v>
      </c>
      <c r="AB22" s="2" t="s">
        <v>35</v>
      </c>
      <c r="AD22" s="2">
        <f>ABS($R$21-AD21)</f>
        <v>2.6505116613658331E-3</v>
      </c>
      <c r="AH22" s="2" t="s">
        <v>35</v>
      </c>
      <c r="AJ22" s="2">
        <f>ABS($R$21-AJ21)</f>
        <v>3.4749697467477483E-3</v>
      </c>
      <c r="AN22" s="2" t="s">
        <v>35</v>
      </c>
      <c r="AP22" s="2">
        <f>ABS($R$21-AP21)</f>
        <v>2.6560421056386688E-3</v>
      </c>
      <c r="AT22" s="2" t="s">
        <v>35</v>
      </c>
      <c r="AV22" s="2">
        <f>ABS($R$21-AV21)</f>
        <v>1.7849102801871415E-3</v>
      </c>
      <c r="AZ22" s="2" t="s">
        <v>35</v>
      </c>
      <c r="BB22" s="2">
        <f>ABS($R$21-BB21)</f>
        <v>8.5834900528370707E-4</v>
      </c>
      <c r="BF22" s="2" t="s">
        <v>35</v>
      </c>
      <c r="BH22" s="2">
        <f>ABS($R$21-BH21)</f>
        <v>1.270525992865465E-4</v>
      </c>
      <c r="BL22" s="2" t="s">
        <v>35</v>
      </c>
      <c r="BN22" s="2">
        <f>ABS($R$21-BN21)</f>
        <v>1.1748998843497151E-3</v>
      </c>
      <c r="BR22" s="2" t="s">
        <v>35</v>
      </c>
      <c r="BT22" s="2">
        <f>ABS($R$21-BT21)</f>
        <v>2.2890016963907633E-3</v>
      </c>
      <c r="BX22" s="2" t="s">
        <v>35</v>
      </c>
      <c r="BZ22" s="2">
        <f>ABS($R$21-BZ21)</f>
        <v>3.4733795350970938E-3</v>
      </c>
      <c r="CD22" s="2" t="s">
        <v>35</v>
      </c>
      <c r="CF22" s="2">
        <f>ABS($R$21-CF21)</f>
        <v>4.7322767988555656E-3</v>
      </c>
      <c r="CJ22" s="2" t="s">
        <v>35</v>
      </c>
      <c r="CL22" s="2">
        <f>ABS($R$21-CL21)</f>
        <v>6.0701680652600724E-3</v>
      </c>
      <c r="CP22" s="2" t="s">
        <v>35</v>
      </c>
      <c r="CR22" s="2">
        <f>ABS($R$21-CR21)</f>
        <v>7.4917683443128449E-3</v>
      </c>
    </row>
    <row r="23" spans="1:96">
      <c r="A23" s="3" t="s">
        <v>85</v>
      </c>
      <c r="D23" s="12">
        <f>D21-D11</f>
        <v>2.5771834513992395</v>
      </c>
      <c r="F23" s="39"/>
      <c r="G23" s="39"/>
      <c r="H23" s="39"/>
      <c r="I23" s="39"/>
      <c r="J23" s="39"/>
      <c r="K23" s="39"/>
      <c r="L23" s="39"/>
      <c r="P23" s="2" t="s">
        <v>36</v>
      </c>
      <c r="R23" s="9">
        <v>235</v>
      </c>
      <c r="V23" s="2" t="s">
        <v>36</v>
      </c>
      <c r="X23" s="9">
        <v>235</v>
      </c>
      <c r="AB23" s="2" t="s">
        <v>36</v>
      </c>
      <c r="AD23" s="9">
        <v>235</v>
      </c>
      <c r="AH23" s="2" t="s">
        <v>36</v>
      </c>
      <c r="AJ23" s="9">
        <v>235</v>
      </c>
      <c r="AN23" s="2" t="s">
        <v>36</v>
      </c>
      <c r="AP23" s="9">
        <v>235</v>
      </c>
      <c r="AT23" s="2" t="s">
        <v>36</v>
      </c>
      <c r="AV23" s="9">
        <v>235</v>
      </c>
      <c r="AZ23" s="2" t="s">
        <v>36</v>
      </c>
      <c r="BB23" s="9">
        <v>235</v>
      </c>
      <c r="BF23" s="2" t="s">
        <v>36</v>
      </c>
      <c r="BH23" s="9">
        <v>235</v>
      </c>
      <c r="BL23" s="2" t="s">
        <v>36</v>
      </c>
      <c r="BN23" s="9">
        <v>235</v>
      </c>
      <c r="BR23" s="2" t="s">
        <v>36</v>
      </c>
      <c r="BT23" s="9">
        <v>235</v>
      </c>
      <c r="BX23" s="2" t="s">
        <v>36</v>
      </c>
      <c r="BZ23" s="9">
        <v>235</v>
      </c>
      <c r="CD23" s="2" t="s">
        <v>36</v>
      </c>
      <c r="CF23" s="9">
        <v>235</v>
      </c>
      <c r="CJ23" s="2" t="s">
        <v>36</v>
      </c>
      <c r="CL23" s="9">
        <v>235</v>
      </c>
      <c r="CP23" s="2" t="s">
        <v>36</v>
      </c>
      <c r="CR23" s="9">
        <v>235</v>
      </c>
    </row>
    <row r="24" spans="1:96">
      <c r="A24" s="3">
        <f>A21-A20</f>
        <v>8.3367459999999949E-2</v>
      </c>
      <c r="F24" s="40" t="s">
        <v>71</v>
      </c>
      <c r="G24" s="41" t="s">
        <v>72</v>
      </c>
      <c r="H24" s="41" t="s">
        <v>73</v>
      </c>
      <c r="I24" s="41" t="s">
        <v>74</v>
      </c>
      <c r="J24" s="39"/>
      <c r="K24" s="42" t="s">
        <v>79</v>
      </c>
      <c r="L24" s="39">
        <v>2489</v>
      </c>
      <c r="P24" s="2" t="s">
        <v>34</v>
      </c>
      <c r="R24" s="9">
        <f>R21*R23</f>
        <v>3.7916750123550274</v>
      </c>
      <c r="V24" s="2" t="s">
        <v>34</v>
      </c>
      <c r="X24" s="9">
        <f>X21*X23</f>
        <v>4.5345838099590523</v>
      </c>
      <c r="AB24" s="2" t="s">
        <v>34</v>
      </c>
      <c r="AD24" s="9">
        <f>AD21*AD23</f>
        <v>3.1688047719340564</v>
      </c>
      <c r="AH24" s="2" t="s">
        <v>34</v>
      </c>
      <c r="AJ24" s="9">
        <f>AJ21*AJ23</f>
        <v>2.9750571218693063</v>
      </c>
      <c r="AN24" s="2" t="s">
        <v>34</v>
      </c>
      <c r="AP24" s="9">
        <f>AP21*AP23</f>
        <v>3.1675051175299402</v>
      </c>
      <c r="AT24" s="2" t="s">
        <v>34</v>
      </c>
      <c r="AV24" s="9">
        <f>AV21*AV23</f>
        <v>3.3722210965110491</v>
      </c>
      <c r="AZ24" s="2" t="s">
        <v>34</v>
      </c>
      <c r="BB24" s="9">
        <f>BB21*BB23</f>
        <v>3.5899629961133561</v>
      </c>
      <c r="BF24" s="2" t="s">
        <v>34</v>
      </c>
      <c r="BH24" s="9">
        <f>BH21*BH23</f>
        <v>3.8215323731873658</v>
      </c>
      <c r="BL24" s="2" t="s">
        <v>34</v>
      </c>
      <c r="BN24" s="9">
        <f>BN21*BN23</f>
        <v>4.0677764851772107</v>
      </c>
      <c r="BR24" s="2" t="s">
        <v>34</v>
      </c>
      <c r="BT24" s="9">
        <f>BT21*BT23</f>
        <v>4.3295904110068566</v>
      </c>
      <c r="BX24" s="2" t="s">
        <v>34</v>
      </c>
      <c r="BZ24" s="9">
        <f>BZ21*BZ23</f>
        <v>4.6079192031028446</v>
      </c>
      <c r="CD24" s="2" t="s">
        <v>34</v>
      </c>
      <c r="CF24" s="9">
        <f>CF21*CF23</f>
        <v>4.9037600600860856</v>
      </c>
      <c r="CJ24" s="2" t="s">
        <v>34</v>
      </c>
      <c r="CL24" s="9">
        <f>CL21*CL23</f>
        <v>5.218164507691144</v>
      </c>
      <c r="CP24" s="2" t="s">
        <v>34</v>
      </c>
      <c r="CR24" s="9">
        <f>CR21*CR23</f>
        <v>5.5522405732685458</v>
      </c>
    </row>
    <row r="25" spans="1:96">
      <c r="F25" s="42" t="s">
        <v>75</v>
      </c>
      <c r="G25" s="44">
        <v>4195.1021600000004</v>
      </c>
      <c r="H25" s="44">
        <v>6</v>
      </c>
      <c r="I25" s="44">
        <v>699.18369299999995</v>
      </c>
      <c r="J25" s="39"/>
      <c r="K25" s="42" t="s">
        <v>94</v>
      </c>
      <c r="L25" s="39">
        <v>309.52999999999997</v>
      </c>
      <c r="P25" s="2" t="s">
        <v>10</v>
      </c>
      <c r="R25" s="2">
        <f>R22*R23</f>
        <v>0</v>
      </c>
      <c r="V25" s="2" t="s">
        <v>10</v>
      </c>
      <c r="X25" s="2">
        <f>X22*X23</f>
        <v>0.74290879760402484</v>
      </c>
      <c r="AB25" s="2" t="s">
        <v>10</v>
      </c>
      <c r="AD25" s="2">
        <f>AD22*AD23</f>
        <v>0.62287024042097083</v>
      </c>
      <c r="AH25" s="2" t="s">
        <v>10</v>
      </c>
      <c r="AJ25" s="2">
        <f>AJ22*AJ23</f>
        <v>0.81661789048572087</v>
      </c>
      <c r="AN25" s="2" t="s">
        <v>10</v>
      </c>
      <c r="AP25" s="2">
        <f>AP22*AP23</f>
        <v>0.62416989482508711</v>
      </c>
      <c r="AT25" s="2" t="s">
        <v>10</v>
      </c>
      <c r="AV25" s="2">
        <f>AV22*AV23</f>
        <v>0.41945391584397823</v>
      </c>
      <c r="AZ25" s="2" t="s">
        <v>10</v>
      </c>
      <c r="BB25" s="2">
        <f>BB22*BB23</f>
        <v>0.20171201624167115</v>
      </c>
      <c r="BF25" s="2" t="s">
        <v>10</v>
      </c>
      <c r="BH25" s="2">
        <f>BH22*BH23</f>
        <v>2.9857360832338427E-2</v>
      </c>
      <c r="BL25" s="2" t="s">
        <v>10</v>
      </c>
      <c r="BN25" s="2">
        <f>BN22*BN23</f>
        <v>0.27610147282218306</v>
      </c>
      <c r="BR25" s="2" t="s">
        <v>10</v>
      </c>
      <c r="BT25" s="2">
        <f>BT22*BT23</f>
        <v>0.53791539865182936</v>
      </c>
      <c r="BX25" s="2" t="s">
        <v>10</v>
      </c>
      <c r="BZ25" s="2">
        <f>BZ22*BZ23</f>
        <v>0.81624419074781707</v>
      </c>
      <c r="CD25" s="2" t="s">
        <v>10</v>
      </c>
      <c r="CF25" s="2">
        <f>CF22*CF23</f>
        <v>1.112085047731058</v>
      </c>
      <c r="CJ25" s="2" t="s">
        <v>10</v>
      </c>
      <c r="CL25" s="2">
        <f>CL22*CL23</f>
        <v>1.4264894953361171</v>
      </c>
      <c r="CP25" s="2" t="s">
        <v>10</v>
      </c>
      <c r="CR25" s="2">
        <f>CR22*CR23</f>
        <v>1.7605655609135185</v>
      </c>
    </row>
    <row r="26" spans="1:96">
      <c r="A26" s="47" t="s">
        <v>64</v>
      </c>
      <c r="B26" s="48"/>
      <c r="C26" s="49"/>
      <c r="D26" s="48"/>
      <c r="E26" s="50"/>
      <c r="F26" s="42" t="s">
        <v>76</v>
      </c>
      <c r="G26" s="44">
        <v>5606.51296</v>
      </c>
      <c r="H26" s="44">
        <v>2482</v>
      </c>
      <c r="I26" s="44">
        <v>2.25886904</v>
      </c>
      <c r="J26" s="39"/>
      <c r="K26" s="42" t="s">
        <v>67</v>
      </c>
      <c r="L26" s="39">
        <v>0</v>
      </c>
    </row>
    <row r="27" spans="1:96">
      <c r="A27" s="47" t="s">
        <v>65</v>
      </c>
      <c r="B27" s="48"/>
      <c r="C27" s="49"/>
      <c r="D27" s="48"/>
      <c r="E27" s="50"/>
      <c r="F27" s="42" t="s">
        <v>77</v>
      </c>
      <c r="G27" s="44">
        <v>9801.6151200000004</v>
      </c>
      <c r="H27" s="44">
        <v>2488</v>
      </c>
      <c r="I27" s="44">
        <v>3.9395559100000002</v>
      </c>
      <c r="J27" s="39"/>
      <c r="K27" s="42" t="s">
        <v>68</v>
      </c>
      <c r="L27" s="44">
        <v>0.42799999999999999</v>
      </c>
    </row>
    <row r="28" spans="1:96">
      <c r="A28" s="47" t="s">
        <v>81</v>
      </c>
      <c r="B28" s="48"/>
      <c r="C28" s="49"/>
      <c r="D28" s="48"/>
      <c r="E28" s="50"/>
      <c r="F28" s="39"/>
      <c r="G28" s="39"/>
      <c r="H28" s="39"/>
      <c r="I28" s="39"/>
      <c r="J28" s="39"/>
      <c r="K28" s="42" t="s">
        <v>69</v>
      </c>
      <c r="L28" s="44">
        <v>0.42659999999999998</v>
      </c>
    </row>
    <row r="29" spans="1:96">
      <c r="A29" s="47" t="s">
        <v>66</v>
      </c>
      <c r="B29" s="48"/>
      <c r="C29" s="49"/>
      <c r="D29" s="48"/>
      <c r="E29" s="50"/>
      <c r="F29" s="39"/>
      <c r="G29" s="39"/>
      <c r="H29" s="39"/>
      <c r="I29" s="39"/>
      <c r="J29" s="39"/>
      <c r="K29" s="42" t="s">
        <v>70</v>
      </c>
      <c r="L29" s="44">
        <v>1.5029999999999999</v>
      </c>
    </row>
    <row r="30" spans="1:96">
      <c r="A30" s="47" t="s">
        <v>82</v>
      </c>
      <c r="B30" s="48"/>
      <c r="C30" s="49"/>
      <c r="D30" s="48"/>
      <c r="E30" s="50"/>
      <c r="F30" s="1"/>
    </row>
    <row r="31" spans="1:96">
      <c r="A31" s="47" t="s">
        <v>83</v>
      </c>
      <c r="B31" s="48"/>
      <c r="C31" s="49"/>
      <c r="D31" s="48"/>
      <c r="E31" s="50"/>
    </row>
    <row r="35" spans="1:7">
      <c r="A35" s="1"/>
    </row>
    <row r="41" spans="1:7">
      <c r="G41" s="1"/>
    </row>
    <row r="42" spans="1:7">
      <c r="G42" s="1"/>
    </row>
    <row r="43" spans="1:7">
      <c r="G43" s="1"/>
    </row>
    <row r="44" spans="1:7">
      <c r="G44" s="1"/>
    </row>
    <row r="45" spans="1:7">
      <c r="G45" s="1"/>
    </row>
    <row r="46" spans="1:7">
      <c r="G46" s="1"/>
    </row>
    <row r="47" spans="1:7">
      <c r="G47" s="1"/>
    </row>
    <row r="48" spans="1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  <row r="60" spans="7:7">
      <c r="G60" s="1"/>
    </row>
    <row r="61" spans="7:7">
      <c r="G61" s="1"/>
    </row>
    <row r="62" spans="7:7">
      <c r="G62" s="1"/>
    </row>
    <row r="63" spans="7:7">
      <c r="G63" s="1"/>
    </row>
    <row r="64" spans="7:7">
      <c r="G64" s="1"/>
    </row>
    <row r="65" spans="7:7">
      <c r="G65" s="1"/>
    </row>
  </sheetData>
  <phoneticPr fontId="0" type="noConversion"/>
  <printOptions gridLines="1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9"/>
  <sheetViews>
    <sheetView topLeftCell="M1" workbookViewId="0">
      <selection activeCell="X19" sqref="X19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97" width="9.6640625" style="3"/>
    <col min="98" max="98" width="15.5" style="1" customWidth="1"/>
    <col min="99" max="102" width="9.6640625" style="2"/>
    <col min="103" max="103" width="9.6640625" style="3"/>
    <col min="104" max="104" width="15.5" style="1" customWidth="1"/>
    <col min="105" max="108" width="9.6640625" style="2"/>
    <col min="109" max="109" width="9.6640625" style="3"/>
    <col min="110" max="110" width="15.5" style="1" customWidth="1"/>
    <col min="111" max="114" width="9.6640625" style="2"/>
    <col min="115" max="115" width="9.6640625" style="3"/>
    <col min="116" max="116" width="15.5" style="1" customWidth="1"/>
    <col min="117" max="120" width="9.6640625" style="2"/>
    <col min="121" max="121" width="9.6640625" style="3"/>
    <col min="122" max="122" width="15.5" style="1" customWidth="1"/>
    <col min="123" max="126" width="9.6640625" style="2"/>
    <col min="127" max="127" width="9.6640625" style="3"/>
    <col min="128" max="128" width="15.5" style="1" customWidth="1"/>
    <col min="129" max="132" width="9.6640625" style="2"/>
    <col min="133" max="133" width="9.6640625" style="3"/>
    <col min="134" max="134" width="15.5" style="1" customWidth="1"/>
    <col min="135" max="138" width="9.6640625" style="2"/>
    <col min="139" max="139" width="9.6640625" style="3"/>
    <col min="140" max="140" width="15.5" style="1" customWidth="1"/>
    <col min="141" max="144" width="9.6640625" style="2"/>
    <col min="145" max="145" width="9.6640625" style="3"/>
    <col min="146" max="146" width="15.5" style="1" customWidth="1"/>
    <col min="147" max="150" width="9.6640625" style="2"/>
    <col min="151" max="151" width="9.6640625" style="3"/>
    <col min="152" max="152" width="15.5" style="1" customWidth="1"/>
    <col min="153" max="156" width="9.6640625" style="2"/>
    <col min="157" max="157" width="9.6640625" style="3"/>
    <col min="158" max="158" width="15.5" style="1" customWidth="1"/>
    <col min="159" max="162" width="9.6640625" style="2"/>
    <col min="163" max="163" width="9.6640625" style="3"/>
    <col min="164" max="164" width="15.5" style="1" customWidth="1"/>
    <col min="165" max="168" width="9.6640625" style="2"/>
    <col min="169" max="169" width="9.6640625" style="3"/>
    <col min="170" max="170" width="15.5" style="1" customWidth="1"/>
    <col min="171" max="174" width="9.6640625" style="2"/>
    <col min="175" max="175" width="9.6640625" style="3"/>
    <col min="176" max="176" width="15.5" style="1" customWidth="1"/>
    <col min="177" max="180" width="9.6640625" style="2"/>
    <col min="181" max="181" width="9.6640625" style="3"/>
    <col min="182" max="182" width="15.5" style="1" customWidth="1"/>
    <col min="183" max="186" width="9.6640625" style="2"/>
    <col min="187" max="16384" width="9.6640625" style="3"/>
  </cols>
  <sheetData>
    <row r="1" spans="1:186">
      <c r="A1" s="1" t="s">
        <v>31</v>
      </c>
      <c r="B1" s="14" t="s">
        <v>32</v>
      </c>
    </row>
    <row r="4" spans="1:186">
      <c r="A4" s="3" t="s">
        <v>30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57</v>
      </c>
      <c r="Z4" s="1" t="s">
        <v>57</v>
      </c>
      <c r="AF4" s="1" t="s">
        <v>57</v>
      </c>
      <c r="AL4" s="1" t="s">
        <v>57</v>
      </c>
      <c r="AR4" s="1" t="s">
        <v>57</v>
      </c>
      <c r="AX4" s="1" t="s">
        <v>57</v>
      </c>
      <c r="BD4" s="1" t="s">
        <v>57</v>
      </c>
      <c r="BJ4" s="1" t="s">
        <v>57</v>
      </c>
      <c r="BP4" s="1" t="s">
        <v>57</v>
      </c>
      <c r="BV4" s="1" t="s">
        <v>57</v>
      </c>
      <c r="CB4" s="1" t="s">
        <v>57</v>
      </c>
      <c r="CH4" s="1" t="s">
        <v>57</v>
      </c>
      <c r="CN4" s="1" t="s">
        <v>57</v>
      </c>
      <c r="CT4" s="1" t="s">
        <v>57</v>
      </c>
      <c r="CZ4" s="1" t="s">
        <v>57</v>
      </c>
      <c r="DF4" s="1" t="s">
        <v>57</v>
      </c>
      <c r="DL4" s="1" t="s">
        <v>57</v>
      </c>
      <c r="DR4" s="1" t="s">
        <v>57</v>
      </c>
      <c r="DX4" s="1" t="s">
        <v>57</v>
      </c>
      <c r="ED4" s="1" t="s">
        <v>57</v>
      </c>
      <c r="EJ4" s="1" t="s">
        <v>57</v>
      </c>
      <c r="EP4" s="1" t="s">
        <v>57</v>
      </c>
      <c r="EV4" s="1" t="s">
        <v>57</v>
      </c>
      <c r="FB4" s="1" t="s">
        <v>57</v>
      </c>
      <c r="FH4" s="1" t="s">
        <v>57</v>
      </c>
      <c r="FN4" s="1" t="s">
        <v>57</v>
      </c>
      <c r="FT4" s="1" t="s">
        <v>57</v>
      </c>
      <c r="FZ4" s="1" t="s">
        <v>57</v>
      </c>
    </row>
    <row r="5" spans="1:186">
      <c r="A5" s="3" t="s">
        <v>56</v>
      </c>
      <c r="B5" s="12" t="s">
        <v>40</v>
      </c>
      <c r="C5" s="13" t="s">
        <v>38</v>
      </c>
      <c r="D5" s="12" t="s">
        <v>37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v>-9</v>
      </c>
      <c r="AL5" s="1">
        <v>-8</v>
      </c>
      <c r="AR5" s="1">
        <v>-7</v>
      </c>
      <c r="AX5" s="1">
        <v>-6</v>
      </c>
      <c r="BD5" s="1">
        <v>-5</v>
      </c>
      <c r="BJ5" s="1">
        <v>-4</v>
      </c>
      <c r="BP5" s="1">
        <v>-3</v>
      </c>
      <c r="BV5" s="1">
        <v>-2</v>
      </c>
      <c r="CB5" s="1">
        <v>-1</v>
      </c>
      <c r="CH5" s="1">
        <v>0</v>
      </c>
      <c r="CN5" s="1">
        <v>1</v>
      </c>
      <c r="CT5" s="1" t="s">
        <v>43</v>
      </c>
      <c r="CZ5" s="1" t="s">
        <v>50</v>
      </c>
      <c r="DF5" s="1" t="s">
        <v>51</v>
      </c>
      <c r="DL5" s="1" t="s">
        <v>43</v>
      </c>
      <c r="DR5" s="1" t="s">
        <v>50</v>
      </c>
      <c r="DX5" s="1" t="s">
        <v>51</v>
      </c>
      <c r="ED5" s="1" t="s">
        <v>43</v>
      </c>
      <c r="EJ5" s="1" t="s">
        <v>50</v>
      </c>
      <c r="EP5" s="1" t="s">
        <v>51</v>
      </c>
      <c r="EV5" s="1" t="s">
        <v>43</v>
      </c>
      <c r="FB5" s="1" t="s">
        <v>50</v>
      </c>
      <c r="FH5" s="1" t="s">
        <v>51</v>
      </c>
      <c r="FN5" s="1" t="s">
        <v>43</v>
      </c>
      <c r="FT5" s="1" t="s">
        <v>50</v>
      </c>
      <c r="FZ5" s="1" t="s">
        <v>51</v>
      </c>
    </row>
    <row r="6" spans="1:186">
      <c r="A6" s="3" t="s">
        <v>43</v>
      </c>
      <c r="B6" s="12">
        <f>R19</f>
        <v>-4.1105112666548393</v>
      </c>
      <c r="C6" s="13">
        <f>R21</f>
        <v>1.6134787286617137E-2</v>
      </c>
      <c r="D6" s="12">
        <f>R24</f>
        <v>3.7916750123550274</v>
      </c>
      <c r="F6" s="10"/>
      <c r="G6" s="10"/>
      <c r="H6" s="8"/>
      <c r="I6" s="8"/>
      <c r="J6" s="8"/>
      <c r="K6" s="8"/>
      <c r="L6" s="8"/>
      <c r="CT6" s="23" t="s">
        <v>49</v>
      </c>
      <c r="CZ6" s="23" t="s">
        <v>49</v>
      </c>
      <c r="DF6" s="23" t="s">
        <v>49</v>
      </c>
      <c r="DL6" s="24" t="s">
        <v>52</v>
      </c>
      <c r="DR6" s="24" t="s">
        <v>52</v>
      </c>
      <c r="DX6" s="24" t="s">
        <v>52</v>
      </c>
      <c r="ED6" s="26" t="s">
        <v>53</v>
      </c>
      <c r="EJ6" s="26" t="s">
        <v>53</v>
      </c>
      <c r="EP6" s="26" t="s">
        <v>53</v>
      </c>
      <c r="EV6" s="28" t="s">
        <v>54</v>
      </c>
      <c r="FB6" s="28" t="s">
        <v>54</v>
      </c>
      <c r="FH6" s="28" t="s">
        <v>54</v>
      </c>
      <c r="FN6" s="30" t="s">
        <v>55</v>
      </c>
      <c r="FT6" s="30" t="s">
        <v>55</v>
      </c>
      <c r="FZ6" s="30" t="s">
        <v>55</v>
      </c>
    </row>
    <row r="7" spans="1:186">
      <c r="E7" s="3" t="s">
        <v>10</v>
      </c>
      <c r="F7" s="32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39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39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39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39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39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39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39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39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39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39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39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39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39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39</v>
      </c>
      <c r="CR7" s="2" t="s">
        <v>14</v>
      </c>
      <c r="CT7" s="4" t="s">
        <v>0</v>
      </c>
      <c r="CU7" s="2" t="s">
        <v>1</v>
      </c>
      <c r="CV7" s="2" t="s">
        <v>2</v>
      </c>
      <c r="CW7" s="2" t="s">
        <v>39</v>
      </c>
      <c r="CX7" s="2" t="s">
        <v>14</v>
      </c>
      <c r="CZ7" s="4" t="s">
        <v>0</v>
      </c>
      <c r="DA7" s="2" t="s">
        <v>1</v>
      </c>
      <c r="DB7" s="2" t="s">
        <v>2</v>
      </c>
      <c r="DC7" s="2" t="s">
        <v>39</v>
      </c>
      <c r="DD7" s="2" t="s">
        <v>14</v>
      </c>
      <c r="DF7" s="4" t="s">
        <v>0</v>
      </c>
      <c r="DG7" s="2" t="s">
        <v>1</v>
      </c>
      <c r="DH7" s="2" t="s">
        <v>2</v>
      </c>
      <c r="DI7" s="2" t="s">
        <v>39</v>
      </c>
      <c r="DJ7" s="2" t="s">
        <v>14</v>
      </c>
      <c r="DL7" s="4" t="s">
        <v>0</v>
      </c>
      <c r="DM7" s="2" t="s">
        <v>1</v>
      </c>
      <c r="DN7" s="2" t="s">
        <v>2</v>
      </c>
      <c r="DO7" s="2" t="s">
        <v>39</v>
      </c>
      <c r="DP7" s="2" t="s">
        <v>14</v>
      </c>
      <c r="DR7" s="4" t="s">
        <v>0</v>
      </c>
      <c r="DS7" s="2" t="s">
        <v>1</v>
      </c>
      <c r="DT7" s="2" t="s">
        <v>2</v>
      </c>
      <c r="DU7" s="2" t="s">
        <v>39</v>
      </c>
      <c r="DV7" s="2" t="s">
        <v>14</v>
      </c>
      <c r="DX7" s="4" t="s">
        <v>0</v>
      </c>
      <c r="DY7" s="2" t="s">
        <v>1</v>
      </c>
      <c r="DZ7" s="2" t="s">
        <v>2</v>
      </c>
      <c r="EA7" s="2" t="s">
        <v>39</v>
      </c>
      <c r="EB7" s="2" t="s">
        <v>14</v>
      </c>
      <c r="ED7" s="4" t="s">
        <v>0</v>
      </c>
      <c r="EE7" s="2" t="s">
        <v>1</v>
      </c>
      <c r="EF7" s="2" t="s">
        <v>2</v>
      </c>
      <c r="EG7" s="2" t="s">
        <v>39</v>
      </c>
      <c r="EH7" s="2" t="s">
        <v>14</v>
      </c>
      <c r="EJ7" s="4" t="s">
        <v>0</v>
      </c>
      <c r="EK7" s="2" t="s">
        <v>1</v>
      </c>
      <c r="EL7" s="2" t="s">
        <v>2</v>
      </c>
      <c r="EM7" s="2" t="s">
        <v>39</v>
      </c>
      <c r="EN7" s="2" t="s">
        <v>14</v>
      </c>
      <c r="EP7" s="4" t="s">
        <v>0</v>
      </c>
      <c r="EQ7" s="2" t="s">
        <v>1</v>
      </c>
      <c r="ER7" s="2" t="s">
        <v>2</v>
      </c>
      <c r="ES7" s="2" t="s">
        <v>39</v>
      </c>
      <c r="ET7" s="2" t="s">
        <v>14</v>
      </c>
      <c r="EV7" s="4" t="s">
        <v>0</v>
      </c>
      <c r="EW7" s="2" t="s">
        <v>1</v>
      </c>
      <c r="EX7" s="2" t="s">
        <v>2</v>
      </c>
      <c r="EY7" s="2" t="s">
        <v>39</v>
      </c>
      <c r="EZ7" s="2" t="s">
        <v>14</v>
      </c>
      <c r="FB7" s="4" t="s">
        <v>0</v>
      </c>
      <c r="FC7" s="2" t="s">
        <v>1</v>
      </c>
      <c r="FD7" s="2" t="s">
        <v>2</v>
      </c>
      <c r="FE7" s="2" t="s">
        <v>39</v>
      </c>
      <c r="FF7" s="2" t="s">
        <v>14</v>
      </c>
      <c r="FH7" s="4" t="s">
        <v>0</v>
      </c>
      <c r="FI7" s="2" t="s">
        <v>1</v>
      </c>
      <c r="FJ7" s="2" t="s">
        <v>2</v>
      </c>
      <c r="FK7" s="2" t="s">
        <v>39</v>
      </c>
      <c r="FL7" s="2" t="s">
        <v>14</v>
      </c>
      <c r="FN7" s="4" t="s">
        <v>0</v>
      </c>
      <c r="FO7" s="2" t="s">
        <v>1</v>
      </c>
      <c r="FP7" s="2" t="s">
        <v>2</v>
      </c>
      <c r="FQ7" s="2" t="s">
        <v>39</v>
      </c>
      <c r="FR7" s="2" t="s">
        <v>14</v>
      </c>
      <c r="FT7" s="4" t="s">
        <v>0</v>
      </c>
      <c r="FU7" s="2" t="s">
        <v>1</v>
      </c>
      <c r="FV7" s="2" t="s">
        <v>2</v>
      </c>
      <c r="FW7" s="2" t="s">
        <v>39</v>
      </c>
      <c r="FX7" s="2" t="s">
        <v>14</v>
      </c>
      <c r="FZ7" s="4" t="s">
        <v>0</v>
      </c>
      <c r="GA7" s="2" t="s">
        <v>1</v>
      </c>
      <c r="GB7" s="2" t="s">
        <v>2</v>
      </c>
      <c r="GC7" s="2" t="s">
        <v>39</v>
      </c>
      <c r="GD7" s="2" t="s">
        <v>14</v>
      </c>
    </row>
    <row r="8" spans="1:186">
      <c r="A8" s="3" t="s">
        <v>61</v>
      </c>
      <c r="B8" s="12">
        <f>X19</f>
        <v>-3.2020590357546403</v>
      </c>
      <c r="C8" s="13">
        <f>X21</f>
        <v>3.9088311120273014E-2</v>
      </c>
      <c r="D8" s="12">
        <f>X24</f>
        <v>9.185753113264159</v>
      </c>
      <c r="E8" s="43">
        <f>D8-D6</f>
        <v>5.3940781009091321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  <c r="CT8" s="4"/>
      <c r="CZ8" s="4"/>
      <c r="DF8" s="4"/>
      <c r="DL8" s="4"/>
      <c r="DR8" s="4"/>
      <c r="DX8" s="4"/>
      <c r="ED8" s="4"/>
      <c r="EJ8" s="4"/>
      <c r="EP8" s="4"/>
      <c r="EV8" s="4"/>
      <c r="FB8" s="4"/>
      <c r="FH8" s="4"/>
      <c r="FN8" s="4"/>
      <c r="FT8" s="4"/>
      <c r="FZ8" s="4"/>
    </row>
    <row r="9" spans="1:186">
      <c r="A9" s="3" t="s">
        <v>62</v>
      </c>
      <c r="B9" s="12">
        <f>AD19</f>
        <v>-5.0189634975550392</v>
      </c>
      <c r="C9" s="13">
        <f>AD21</f>
        <v>6.5679526626424064E-3</v>
      </c>
      <c r="D9" s="12">
        <f>AD24</f>
        <v>1.5434688757209656</v>
      </c>
      <c r="E9" s="12">
        <f>D9-D6</f>
        <v>-2.248206136634062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-2.160768</v>
      </c>
      <c r="P9" s="8">
        <f>1</f>
        <v>1</v>
      </c>
      <c r="Q9" s="8"/>
      <c r="R9" s="2">
        <f t="shared" ref="R9:R16" si="0">O9*(P9+Q9)</f>
        <v>-2.160768</v>
      </c>
      <c r="T9" s="5" t="s">
        <v>3</v>
      </c>
      <c r="U9" s="8">
        <f>B_cons</f>
        <v>-2.160768</v>
      </c>
      <c r="V9" s="8">
        <f>1</f>
        <v>1</v>
      </c>
      <c r="W9" s="8"/>
      <c r="X9" s="2">
        <f t="shared" ref="X9:X16" si="1">U9*(V9+W9)</f>
        <v>-2.160768</v>
      </c>
      <c r="Z9" s="5" t="s">
        <v>3</v>
      </c>
      <c r="AA9" s="8">
        <f>B_cons</f>
        <v>-2.160768</v>
      </c>
      <c r="AB9" s="8">
        <f>1</f>
        <v>1</v>
      </c>
      <c r="AC9" s="8"/>
      <c r="AD9" s="2">
        <f t="shared" ref="AD9:AD16" si="2">AA9*(AB9+AC9)</f>
        <v>-2.160768</v>
      </c>
      <c r="AF9" s="5" t="s">
        <v>3</v>
      </c>
      <c r="AG9" s="8">
        <f>B_cons</f>
        <v>-2.160768</v>
      </c>
      <c r="AH9" s="8">
        <f>1</f>
        <v>1</v>
      </c>
      <c r="AI9" s="8"/>
      <c r="AJ9" s="2">
        <f t="shared" ref="AJ9:AJ16" si="3">AG9*(AH9+AI9)</f>
        <v>-2.160768</v>
      </c>
      <c r="AL9" s="5" t="s">
        <v>3</v>
      </c>
      <c r="AM9" s="8">
        <f>B_cons</f>
        <v>-2.160768</v>
      </c>
      <c r="AN9" s="8">
        <f>1</f>
        <v>1</v>
      </c>
      <c r="AO9" s="8"/>
      <c r="AP9" s="2">
        <f t="shared" ref="AP9:AP16" si="4">AM9*(AN9+AO9)</f>
        <v>-2.160768</v>
      </c>
      <c r="AR9" s="5" t="s">
        <v>3</v>
      </c>
      <c r="AS9" s="8">
        <f>B_cons</f>
        <v>-2.160768</v>
      </c>
      <c r="AT9" s="8">
        <f>1</f>
        <v>1</v>
      </c>
      <c r="AU9" s="8"/>
      <c r="AV9" s="2">
        <f t="shared" ref="AV9:AV16" si="5">AS9*(AT9+AU9)</f>
        <v>-2.160768</v>
      </c>
      <c r="AX9" s="5" t="s">
        <v>3</v>
      </c>
      <c r="AY9" s="8">
        <f>B_cons</f>
        <v>-2.160768</v>
      </c>
      <c r="AZ9" s="8">
        <f>1</f>
        <v>1</v>
      </c>
      <c r="BA9" s="8"/>
      <c r="BB9" s="2">
        <f t="shared" ref="BB9:BB16" si="6">AY9*(AZ9+BA9)</f>
        <v>-2.160768</v>
      </c>
      <c r="BD9" s="5" t="s">
        <v>3</v>
      </c>
      <c r="BE9" s="8">
        <f>B_cons</f>
        <v>-2.160768</v>
      </c>
      <c r="BF9" s="8">
        <f>1</f>
        <v>1</v>
      </c>
      <c r="BG9" s="8"/>
      <c r="BH9" s="2">
        <f t="shared" ref="BH9:BH16" si="7">BE9*(BF9+BG9)</f>
        <v>-2.160768</v>
      </c>
      <c r="BJ9" s="5" t="s">
        <v>3</v>
      </c>
      <c r="BK9" s="8">
        <f>B_cons</f>
        <v>-2.160768</v>
      </c>
      <c r="BL9" s="8">
        <f>1</f>
        <v>1</v>
      </c>
      <c r="BM9" s="8"/>
      <c r="BN9" s="2">
        <f t="shared" ref="BN9:BN16" si="8">BK9*(BL9+BM9)</f>
        <v>-2.160768</v>
      </c>
      <c r="BP9" s="5" t="s">
        <v>3</v>
      </c>
      <c r="BQ9" s="8">
        <f>B_cons</f>
        <v>-2.160768</v>
      </c>
      <c r="BR9" s="8">
        <f>1</f>
        <v>1</v>
      </c>
      <c r="BS9" s="8"/>
      <c r="BT9" s="2">
        <f t="shared" ref="BT9:BT16" si="9">BQ9*(BR9+BS9)</f>
        <v>-2.160768</v>
      </c>
      <c r="BV9" s="5" t="s">
        <v>3</v>
      </c>
      <c r="BW9" s="8">
        <f>B_cons</f>
        <v>-2.160768</v>
      </c>
      <c r="BX9" s="8">
        <f>1</f>
        <v>1</v>
      </c>
      <c r="BY9" s="8"/>
      <c r="BZ9" s="2">
        <f t="shared" ref="BZ9:BZ16" si="10">BW9*(BX9+BY9)</f>
        <v>-2.160768</v>
      </c>
      <c r="CB9" s="5" t="s">
        <v>3</v>
      </c>
      <c r="CC9" s="8">
        <f>B_cons</f>
        <v>-2.160768</v>
      </c>
      <c r="CD9" s="8">
        <f>1</f>
        <v>1</v>
      </c>
      <c r="CE9" s="8"/>
      <c r="CF9" s="2">
        <f t="shared" ref="CF9:CF16" si="11">CC9*(CD9+CE9)</f>
        <v>-2.160768</v>
      </c>
      <c r="CH9" s="5" t="s">
        <v>3</v>
      </c>
      <c r="CI9" s="8">
        <f>B_cons</f>
        <v>-2.160768</v>
      </c>
      <c r="CJ9" s="8">
        <f>1</f>
        <v>1</v>
      </c>
      <c r="CK9" s="8"/>
      <c r="CL9" s="2">
        <f t="shared" ref="CL9:CL16" si="12">CI9*(CJ9+CK9)</f>
        <v>-2.160768</v>
      </c>
      <c r="CN9" s="5" t="s">
        <v>3</v>
      </c>
      <c r="CO9" s="8">
        <f>B_cons</f>
        <v>-2.160768</v>
      </c>
      <c r="CP9" s="8">
        <f>1</f>
        <v>1</v>
      </c>
      <c r="CQ9" s="8"/>
      <c r="CR9" s="2">
        <f t="shared" ref="CR9:CR16" si="13">CO9*(CP9+CQ9)</f>
        <v>-2.160768</v>
      </c>
      <c r="CT9" s="5" t="s">
        <v>3</v>
      </c>
      <c r="CU9" s="8">
        <f>B_cons</f>
        <v>-2.160768</v>
      </c>
      <c r="CV9" s="8">
        <f>1</f>
        <v>1</v>
      </c>
      <c r="CW9" s="8"/>
      <c r="CX9" s="2">
        <f t="shared" ref="CX9:CX16" si="14">CU9*(CV9+CW9)</f>
        <v>-2.160768</v>
      </c>
      <c r="CZ9" s="5" t="s">
        <v>3</v>
      </c>
      <c r="DA9" s="8">
        <f>B_cons</f>
        <v>-2.160768</v>
      </c>
      <c r="DB9" s="8">
        <f>1</f>
        <v>1</v>
      </c>
      <c r="DC9" s="8"/>
      <c r="DD9" s="2">
        <f t="shared" ref="DD9:DD16" si="15">DA9*(DB9+DC9)</f>
        <v>-2.160768</v>
      </c>
      <c r="DF9" s="5" t="s">
        <v>3</v>
      </c>
      <c r="DG9" s="8">
        <f>B_cons</f>
        <v>-2.160768</v>
      </c>
      <c r="DH9" s="8">
        <f>1</f>
        <v>1</v>
      </c>
      <c r="DI9" s="8"/>
      <c r="DJ9" s="2">
        <f t="shared" ref="DJ9:DJ16" si="16">DG9*(DH9+DI9)</f>
        <v>-2.160768</v>
      </c>
      <c r="DL9" s="5" t="s">
        <v>3</v>
      </c>
      <c r="DM9" s="8">
        <f>B_cons</f>
        <v>-2.160768</v>
      </c>
      <c r="DN9" s="8">
        <f>1</f>
        <v>1</v>
      </c>
      <c r="DO9" s="8"/>
      <c r="DP9" s="2">
        <f t="shared" ref="DP9:DP16" si="17">DM9*(DN9+DO9)</f>
        <v>-2.160768</v>
      </c>
      <c r="DR9" s="5" t="s">
        <v>3</v>
      </c>
      <c r="DS9" s="8">
        <f>B_cons</f>
        <v>-2.160768</v>
      </c>
      <c r="DT9" s="8">
        <f>1</f>
        <v>1</v>
      </c>
      <c r="DU9" s="8"/>
      <c r="DV9" s="2">
        <f t="shared" ref="DV9:DV16" si="18">DS9*(DT9+DU9)</f>
        <v>-2.160768</v>
      </c>
      <c r="DX9" s="5" t="s">
        <v>3</v>
      </c>
      <c r="DY9" s="8">
        <f>B_cons</f>
        <v>-2.160768</v>
      </c>
      <c r="DZ9" s="8">
        <f>1</f>
        <v>1</v>
      </c>
      <c r="EA9" s="8"/>
      <c r="EB9" s="2">
        <f t="shared" ref="EB9:EB16" si="19">DY9*(DZ9+EA9)</f>
        <v>-2.160768</v>
      </c>
      <c r="ED9" s="5" t="s">
        <v>3</v>
      </c>
      <c r="EE9" s="8">
        <f>B_cons</f>
        <v>-2.160768</v>
      </c>
      <c r="EF9" s="8">
        <f>1</f>
        <v>1</v>
      </c>
      <c r="EG9" s="8"/>
      <c r="EH9" s="2">
        <f t="shared" ref="EH9:EH16" si="20">EE9*(EF9+EG9)</f>
        <v>-2.160768</v>
      </c>
      <c r="EJ9" s="5" t="s">
        <v>3</v>
      </c>
      <c r="EK9" s="8">
        <f>B_cons</f>
        <v>-2.160768</v>
      </c>
      <c r="EL9" s="8">
        <f>1</f>
        <v>1</v>
      </c>
      <c r="EM9" s="8"/>
      <c r="EN9" s="2">
        <f t="shared" ref="EN9:EN16" si="21">EK9*(EL9+EM9)</f>
        <v>-2.160768</v>
      </c>
      <c r="EP9" s="5" t="s">
        <v>3</v>
      </c>
      <c r="EQ9" s="8">
        <f>B_cons</f>
        <v>-2.160768</v>
      </c>
      <c r="ER9" s="8">
        <f>1</f>
        <v>1</v>
      </c>
      <c r="ES9" s="8"/>
      <c r="ET9" s="2">
        <f t="shared" ref="ET9:ET16" si="22">EQ9*(ER9+ES9)</f>
        <v>-2.160768</v>
      </c>
      <c r="EV9" s="5" t="s">
        <v>3</v>
      </c>
      <c r="EW9" s="8">
        <f>B_cons</f>
        <v>-2.160768</v>
      </c>
      <c r="EX9" s="8">
        <f>1</f>
        <v>1</v>
      </c>
      <c r="EY9" s="8"/>
      <c r="EZ9" s="2">
        <f t="shared" ref="EZ9:EZ16" si="23">EW9*(EX9+EY9)</f>
        <v>-2.160768</v>
      </c>
      <c r="FB9" s="5" t="s">
        <v>3</v>
      </c>
      <c r="FC9" s="8">
        <f>B_cons</f>
        <v>-2.160768</v>
      </c>
      <c r="FD9" s="8">
        <f>1</f>
        <v>1</v>
      </c>
      <c r="FE9" s="8"/>
      <c r="FF9" s="2">
        <f t="shared" ref="FF9:FF16" si="24">FC9*(FD9+FE9)</f>
        <v>-2.160768</v>
      </c>
      <c r="FH9" s="5" t="s">
        <v>3</v>
      </c>
      <c r="FI9" s="8">
        <f>B_cons</f>
        <v>-2.160768</v>
      </c>
      <c r="FJ9" s="8">
        <f>1</f>
        <v>1</v>
      </c>
      <c r="FK9" s="8"/>
      <c r="FL9" s="2">
        <f t="shared" ref="FL9:FL16" si="25">FI9*(FJ9+FK9)</f>
        <v>-2.160768</v>
      </c>
      <c r="FN9" s="5" t="s">
        <v>3</v>
      </c>
      <c r="FO9" s="8">
        <f>B_cons</f>
        <v>-2.160768</v>
      </c>
      <c r="FP9" s="8">
        <f>1</f>
        <v>1</v>
      </c>
      <c r="FQ9" s="8"/>
      <c r="FR9" s="2">
        <f t="shared" ref="FR9:FR16" si="26">FO9*(FP9+FQ9)</f>
        <v>-2.160768</v>
      </c>
      <c r="FT9" s="5" t="s">
        <v>3</v>
      </c>
      <c r="FU9" s="8">
        <f>B_cons</f>
        <v>-2.160768</v>
      </c>
      <c r="FV9" s="8">
        <f>1</f>
        <v>1</v>
      </c>
      <c r="FW9" s="8"/>
      <c r="FX9" s="2">
        <f t="shared" ref="FX9:FX16" si="27">FU9*(FV9+FW9)</f>
        <v>-2.160768</v>
      </c>
      <c r="FZ9" s="5" t="s">
        <v>3</v>
      </c>
      <c r="GA9" s="8">
        <f>B_cons</f>
        <v>-2.160768</v>
      </c>
      <c r="GB9" s="8">
        <f>1</f>
        <v>1</v>
      </c>
      <c r="GC9" s="8"/>
      <c r="GD9" s="2">
        <f t="shared" ref="GD9:GD16" si="28">GA9*(GB9+GC9)</f>
        <v>-2.160768</v>
      </c>
    </row>
    <row r="10" spans="1:18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0.45704539999999999</v>
      </c>
      <c r="P10" s="8">
        <f>mean_L1.logitstories</f>
        <v>-4.1134110000000002</v>
      </c>
      <c r="Q10" s="8"/>
      <c r="R10" s="2">
        <f t="shared" si="0"/>
        <v>-1.8800155758593999</v>
      </c>
      <c r="T10" s="6" t="s">
        <v>4</v>
      </c>
      <c r="U10" s="8">
        <f>B_L1.logitstories</f>
        <v>0.45704539999999999</v>
      </c>
      <c r="V10" s="8">
        <f>mean_L1.logitstories</f>
        <v>-4.1134110000000002</v>
      </c>
      <c r="W10" s="8">
        <f>sd_L1.logitstories</f>
        <v>1.987663</v>
      </c>
      <c r="X10" s="2">
        <f t="shared" si="1"/>
        <v>-0.97156334495920005</v>
      </c>
      <c r="Z10" s="6" t="s">
        <v>4</v>
      </c>
      <c r="AA10" s="8">
        <f>B_L1.logitstories</f>
        <v>0.45704539999999999</v>
      </c>
      <c r="AB10" s="8">
        <f>mean_L1.logitstories</f>
        <v>-4.1134110000000002</v>
      </c>
      <c r="AC10" s="8">
        <f>-sd_L1.logitstories</f>
        <v>-1.987663</v>
      </c>
      <c r="AD10" s="2">
        <f t="shared" si="2"/>
        <v>-2.7884678067596003</v>
      </c>
      <c r="AF10" s="6" t="s">
        <v>4</v>
      </c>
      <c r="AG10" s="8">
        <f>B_L1.logitstories</f>
        <v>0.45704539999999999</v>
      </c>
      <c r="AH10" s="11">
        <v>-9</v>
      </c>
      <c r="AI10" s="8"/>
      <c r="AJ10" s="2">
        <f t="shared" si="3"/>
        <v>-4.1134085999999996</v>
      </c>
      <c r="AL10" s="6" t="s">
        <v>4</v>
      </c>
      <c r="AM10" s="8">
        <f>B_L1.logitstories</f>
        <v>0.45704539999999999</v>
      </c>
      <c r="AN10" s="11">
        <v>-8</v>
      </c>
      <c r="AO10" s="8"/>
      <c r="AP10" s="2">
        <f t="shared" si="4"/>
        <v>-3.6563631999999999</v>
      </c>
      <c r="AR10" s="6" t="s">
        <v>4</v>
      </c>
      <c r="AS10" s="8">
        <f>B_L1.logitstories</f>
        <v>0.45704539999999999</v>
      </c>
      <c r="AT10" s="11">
        <v>-7</v>
      </c>
      <c r="AU10" s="8"/>
      <c r="AV10" s="2">
        <f t="shared" si="5"/>
        <v>-3.1993177999999998</v>
      </c>
      <c r="AX10" s="6" t="s">
        <v>4</v>
      </c>
      <c r="AY10" s="8">
        <f>B_L1.logitstories</f>
        <v>0.45704539999999999</v>
      </c>
      <c r="AZ10" s="11">
        <v>-6</v>
      </c>
      <c r="BA10" s="8"/>
      <c r="BB10" s="2">
        <f t="shared" si="6"/>
        <v>-2.7422724000000001</v>
      </c>
      <c r="BD10" s="6" t="s">
        <v>4</v>
      </c>
      <c r="BE10" s="8">
        <f>B_L1.logitstories</f>
        <v>0.45704539999999999</v>
      </c>
      <c r="BF10" s="11">
        <v>-5</v>
      </c>
      <c r="BG10" s="8"/>
      <c r="BH10" s="2">
        <f t="shared" si="7"/>
        <v>-2.2852269999999999</v>
      </c>
      <c r="BJ10" s="6" t="s">
        <v>4</v>
      </c>
      <c r="BK10" s="8">
        <f>B_L1.logitstories</f>
        <v>0.45704539999999999</v>
      </c>
      <c r="BL10" s="11">
        <v>-4</v>
      </c>
      <c r="BM10" s="8"/>
      <c r="BN10" s="2">
        <f t="shared" si="8"/>
        <v>-1.8281816</v>
      </c>
      <c r="BP10" s="6" t="s">
        <v>4</v>
      </c>
      <c r="BQ10" s="8">
        <f>B_L1.logitstories</f>
        <v>0.45704539999999999</v>
      </c>
      <c r="BR10" s="11">
        <v>-3</v>
      </c>
      <c r="BS10" s="8"/>
      <c r="BT10" s="2">
        <f t="shared" si="9"/>
        <v>-1.3711362</v>
      </c>
      <c r="BV10" s="6" t="s">
        <v>4</v>
      </c>
      <c r="BW10" s="8">
        <f>B_L1.logitstories</f>
        <v>0.45704539999999999</v>
      </c>
      <c r="BX10" s="11">
        <v>-2</v>
      </c>
      <c r="BY10" s="8"/>
      <c r="BZ10" s="2">
        <f t="shared" si="10"/>
        <v>-0.91409079999999998</v>
      </c>
      <c r="CB10" s="6" t="s">
        <v>4</v>
      </c>
      <c r="CC10" s="8">
        <f>B_L1.logitstories</f>
        <v>0.45704539999999999</v>
      </c>
      <c r="CD10" s="11">
        <v>-1</v>
      </c>
      <c r="CE10" s="8"/>
      <c r="CF10" s="2">
        <f t="shared" si="11"/>
        <v>-0.45704539999999999</v>
      </c>
      <c r="CH10" s="6" t="s">
        <v>4</v>
      </c>
      <c r="CI10" s="8">
        <f>B_L1.logitstories</f>
        <v>0.45704539999999999</v>
      </c>
      <c r="CJ10" s="11">
        <v>0</v>
      </c>
      <c r="CK10" s="8"/>
      <c r="CL10" s="2">
        <f t="shared" si="12"/>
        <v>0</v>
      </c>
      <c r="CN10" s="6" t="s">
        <v>4</v>
      </c>
      <c r="CO10" s="8">
        <f>B_L1.logitstories</f>
        <v>0.45704539999999999</v>
      </c>
      <c r="CP10" s="11">
        <v>1</v>
      </c>
      <c r="CQ10" s="8"/>
      <c r="CR10" s="2">
        <f t="shared" si="13"/>
        <v>0.45704539999999999</v>
      </c>
      <c r="CT10" s="6" t="s">
        <v>4</v>
      </c>
      <c r="CU10" s="8">
        <f>B_L1.logitstories</f>
        <v>0.45704539999999999</v>
      </c>
      <c r="CV10" s="8">
        <v>-2.9064049999999999</v>
      </c>
      <c r="CW10" s="8"/>
      <c r="CX10" s="2">
        <f t="shared" si="14"/>
        <v>-1.3283590357869999</v>
      </c>
      <c r="CZ10" s="6" t="s">
        <v>4</v>
      </c>
      <c r="DA10" s="8">
        <f>B_L1.logitstories</f>
        <v>0.45704539999999999</v>
      </c>
      <c r="DB10" s="8">
        <v>-2.9064049999999999</v>
      </c>
      <c r="DC10" s="8"/>
      <c r="DD10" s="2">
        <f t="shared" si="15"/>
        <v>-1.3283590357869999</v>
      </c>
      <c r="DF10" s="6" t="s">
        <v>4</v>
      </c>
      <c r="DG10" s="8">
        <f>B_L1.logitstories</f>
        <v>0.45704539999999999</v>
      </c>
      <c r="DH10" s="8">
        <v>-2.9064049999999999</v>
      </c>
      <c r="DI10" s="8"/>
      <c r="DJ10" s="2">
        <f t="shared" si="16"/>
        <v>-1.3283590357869999</v>
      </c>
      <c r="DL10" s="6" t="s">
        <v>4</v>
      </c>
      <c r="DM10" s="8">
        <f>B_L1.logitstories</f>
        <v>0.45704539999999999</v>
      </c>
      <c r="DN10" s="8">
        <v>-3.0470619999999999</v>
      </c>
      <c r="DO10" s="8"/>
      <c r="DP10" s="2">
        <f t="shared" si="17"/>
        <v>-1.3926456706148</v>
      </c>
      <c r="DR10" s="6" t="s">
        <v>4</v>
      </c>
      <c r="DS10" s="8">
        <f>B_L1.logitstories</f>
        <v>0.45704539999999999</v>
      </c>
      <c r="DT10" s="8">
        <v>-3.0470619999999999</v>
      </c>
      <c r="DU10" s="8"/>
      <c r="DV10" s="2">
        <f t="shared" si="18"/>
        <v>-1.3926456706148</v>
      </c>
      <c r="DX10" s="6" t="s">
        <v>4</v>
      </c>
      <c r="DY10" s="8">
        <f>B_L1.logitstories</f>
        <v>0.45704539999999999</v>
      </c>
      <c r="DZ10" s="8">
        <v>-3.0470619999999999</v>
      </c>
      <c r="EA10" s="8"/>
      <c r="EB10" s="2">
        <f t="shared" si="19"/>
        <v>-1.3926456706148</v>
      </c>
      <c r="ED10" s="6" t="s">
        <v>4</v>
      </c>
      <c r="EE10" s="8">
        <f>B_L1.logitstories</f>
        <v>0.45704539999999999</v>
      </c>
      <c r="EF10" s="8">
        <v>-3.1485669999999999</v>
      </c>
      <c r="EG10" s="8"/>
      <c r="EH10" s="2">
        <f t="shared" si="20"/>
        <v>-1.4390380639417999</v>
      </c>
      <c r="EJ10" s="6" t="s">
        <v>4</v>
      </c>
      <c r="EK10" s="8">
        <f>B_L1.logitstories</f>
        <v>0.45704539999999999</v>
      </c>
      <c r="EL10" s="8">
        <v>-3.1485669999999999</v>
      </c>
      <c r="EM10" s="8"/>
      <c r="EN10" s="2">
        <f t="shared" si="21"/>
        <v>-1.4390380639417999</v>
      </c>
      <c r="EP10" s="6" t="s">
        <v>4</v>
      </c>
      <c r="EQ10" s="8">
        <f>B_L1.logitstories</f>
        <v>0.45704539999999999</v>
      </c>
      <c r="ER10" s="8">
        <v>-3.1485669999999999</v>
      </c>
      <c r="ES10" s="8"/>
      <c r="ET10" s="2">
        <f t="shared" si="22"/>
        <v>-1.4390380639417999</v>
      </c>
      <c r="EV10" s="6" t="s">
        <v>4</v>
      </c>
      <c r="EW10" s="8">
        <f>B_L1.logitstories</f>
        <v>0.45704539999999999</v>
      </c>
      <c r="EX10" s="8">
        <v>-1.935932</v>
      </c>
      <c r="EY10" s="8"/>
      <c r="EZ10" s="2">
        <f t="shared" si="23"/>
        <v>-0.88480881531279998</v>
      </c>
      <c r="FB10" s="6" t="s">
        <v>4</v>
      </c>
      <c r="FC10" s="8">
        <f>B_L1.logitstories</f>
        <v>0.45704539999999999</v>
      </c>
      <c r="FD10" s="8">
        <v>-1.935932</v>
      </c>
      <c r="FE10" s="8"/>
      <c r="FF10" s="2">
        <f t="shared" si="24"/>
        <v>-0.88480881531279998</v>
      </c>
      <c r="FH10" s="6" t="s">
        <v>4</v>
      </c>
      <c r="FI10" s="8">
        <f>B_L1.logitstories</f>
        <v>0.45704539999999999</v>
      </c>
      <c r="FJ10" s="8">
        <v>-1.935932</v>
      </c>
      <c r="FK10" s="8"/>
      <c r="FL10" s="2">
        <f t="shared" si="25"/>
        <v>-0.88480881531279998</v>
      </c>
      <c r="FN10" s="6" t="s">
        <v>4</v>
      </c>
      <c r="FO10" s="8">
        <f>B_L1.logitstories</f>
        <v>0.45704539999999999</v>
      </c>
      <c r="FP10" s="8">
        <v>-2.367829</v>
      </c>
      <c r="FQ10" s="8"/>
      <c r="FR10" s="2">
        <f t="shared" si="26"/>
        <v>-1.0822053524366</v>
      </c>
      <c r="FT10" s="6" t="s">
        <v>4</v>
      </c>
      <c r="FU10" s="8">
        <f>B_L1.logitstories</f>
        <v>0.45704539999999999</v>
      </c>
      <c r="FV10" s="8">
        <v>-2.367829</v>
      </c>
      <c r="FW10" s="8"/>
      <c r="FX10" s="2">
        <f t="shared" si="27"/>
        <v>-1.0822053524366</v>
      </c>
      <c r="FZ10" s="6" t="s">
        <v>4</v>
      </c>
      <c r="GA10" s="8">
        <f>B_L1.logitstories</f>
        <v>0.45704539999999999</v>
      </c>
      <c r="GB10" s="8">
        <v>-2.367829</v>
      </c>
      <c r="GC10" s="8"/>
      <c r="GD10" s="2">
        <f t="shared" si="28"/>
        <v>-1.0822053524366</v>
      </c>
    </row>
    <row r="11" spans="1:186">
      <c r="A11" s="3">
        <f>min_L1.logitstories</f>
        <v>-9.2102400000000006</v>
      </c>
      <c r="B11" s="12">
        <f>AJ19</f>
        <v>-6.3439042907954386</v>
      </c>
      <c r="C11" s="13">
        <f>AJ21</f>
        <v>1.7543441850311752E-3</v>
      </c>
      <c r="D11" s="12">
        <f>AJ24</f>
        <v>0.41227088348232616</v>
      </c>
      <c r="E11" s="3" t="s">
        <v>59</v>
      </c>
      <c r="F11" s="10"/>
      <c r="G11" s="10"/>
      <c r="H11" s="8"/>
      <c r="I11" s="8"/>
      <c r="J11" s="8"/>
      <c r="K11" s="8"/>
      <c r="L11" s="8"/>
      <c r="N11" s="6" t="s">
        <v>58</v>
      </c>
      <c r="O11" s="8">
        <f>B_agenda_entropy</f>
        <v>-3.1445289999999999</v>
      </c>
      <c r="P11" s="8">
        <f>mean_agenda_entropy</f>
        <v>0.23070679999999999</v>
      </c>
      <c r="Q11" s="8"/>
      <c r="R11" s="2">
        <f t="shared" si="0"/>
        <v>-0.72546422309719993</v>
      </c>
      <c r="T11" s="6" t="s">
        <v>58</v>
      </c>
      <c r="U11" s="8">
        <f>B_agenda_entropy</f>
        <v>-3.1445289999999999</v>
      </c>
      <c r="V11" s="8">
        <f>mean_agenda_entropy</f>
        <v>0.23070679999999999</v>
      </c>
      <c r="W11" s="8"/>
      <c r="X11" s="2">
        <f t="shared" si="1"/>
        <v>-0.72546422309719993</v>
      </c>
      <c r="Z11" s="6" t="s">
        <v>58</v>
      </c>
      <c r="AA11" s="8">
        <f>B_agenda_entropy</f>
        <v>-3.1445289999999999</v>
      </c>
      <c r="AB11" s="8">
        <f>mean_agenda_entropy</f>
        <v>0.23070679999999999</v>
      </c>
      <c r="AC11" s="8"/>
      <c r="AD11" s="2">
        <f t="shared" si="2"/>
        <v>-0.72546422309719993</v>
      </c>
      <c r="AF11" s="6" t="s">
        <v>58</v>
      </c>
      <c r="AG11" s="8">
        <f>B_agenda_entropy</f>
        <v>-3.1445289999999999</v>
      </c>
      <c r="AH11" s="8">
        <f>mean_agenda_entropy</f>
        <v>0.23070679999999999</v>
      </c>
      <c r="AI11" s="8"/>
      <c r="AJ11" s="2">
        <f t="shared" si="3"/>
        <v>-0.72546422309719993</v>
      </c>
      <c r="AL11" s="6" t="s">
        <v>58</v>
      </c>
      <c r="AM11" s="8">
        <f>B_agenda_entropy</f>
        <v>-3.1445289999999999</v>
      </c>
      <c r="AN11" s="8">
        <f>mean_agenda_entropy</f>
        <v>0.23070679999999999</v>
      </c>
      <c r="AO11" s="8"/>
      <c r="AP11" s="2">
        <f t="shared" si="4"/>
        <v>-0.72546422309719993</v>
      </c>
      <c r="AR11" s="6" t="s">
        <v>58</v>
      </c>
      <c r="AS11" s="8">
        <f>B_agenda_entropy</f>
        <v>-3.1445289999999999</v>
      </c>
      <c r="AT11" s="8">
        <f>mean_agenda_entropy</f>
        <v>0.23070679999999999</v>
      </c>
      <c r="AU11" s="8"/>
      <c r="AV11" s="2">
        <f t="shared" si="5"/>
        <v>-0.72546422309719993</v>
      </c>
      <c r="AX11" s="6" t="s">
        <v>58</v>
      </c>
      <c r="AY11" s="8">
        <f>B_agenda_entropy</f>
        <v>-3.1445289999999999</v>
      </c>
      <c r="AZ11" s="8">
        <f>mean_agenda_entropy</f>
        <v>0.23070679999999999</v>
      </c>
      <c r="BA11" s="8"/>
      <c r="BB11" s="2">
        <f t="shared" si="6"/>
        <v>-0.72546422309719993</v>
      </c>
      <c r="BD11" s="6" t="s">
        <v>58</v>
      </c>
      <c r="BE11" s="8">
        <f>B_agenda_entropy</f>
        <v>-3.1445289999999999</v>
      </c>
      <c r="BF11" s="8">
        <f>mean_agenda_entropy</f>
        <v>0.23070679999999999</v>
      </c>
      <c r="BG11" s="8"/>
      <c r="BH11" s="2">
        <f t="shared" si="7"/>
        <v>-0.72546422309719993</v>
      </c>
      <c r="BJ11" s="6" t="s">
        <v>58</v>
      </c>
      <c r="BK11" s="8">
        <f>B_agenda_entropy</f>
        <v>-3.1445289999999999</v>
      </c>
      <c r="BL11" s="8">
        <f>mean_agenda_entropy</f>
        <v>0.23070679999999999</v>
      </c>
      <c r="BM11" s="8"/>
      <c r="BN11" s="2">
        <f t="shared" si="8"/>
        <v>-0.72546422309719993</v>
      </c>
      <c r="BP11" s="6" t="s">
        <v>58</v>
      </c>
      <c r="BQ11" s="8">
        <f>B_agenda_entropy</f>
        <v>-3.1445289999999999</v>
      </c>
      <c r="BR11" s="8">
        <f>mean_agenda_entropy</f>
        <v>0.23070679999999999</v>
      </c>
      <c r="BS11" s="8"/>
      <c r="BT11" s="2">
        <f t="shared" si="9"/>
        <v>-0.72546422309719993</v>
      </c>
      <c r="BV11" s="6" t="s">
        <v>58</v>
      </c>
      <c r="BW11" s="8">
        <f>B_agenda_entropy</f>
        <v>-3.1445289999999999</v>
      </c>
      <c r="BX11" s="8">
        <f>mean_agenda_entropy</f>
        <v>0.23070679999999999</v>
      </c>
      <c r="BY11" s="8"/>
      <c r="BZ11" s="2">
        <f t="shared" si="10"/>
        <v>-0.72546422309719993</v>
      </c>
      <c r="CB11" s="6" t="s">
        <v>58</v>
      </c>
      <c r="CC11" s="8">
        <f>B_agenda_entropy</f>
        <v>-3.1445289999999999</v>
      </c>
      <c r="CD11" s="8">
        <f>mean_agenda_entropy</f>
        <v>0.23070679999999999</v>
      </c>
      <c r="CE11" s="8"/>
      <c r="CF11" s="2">
        <f t="shared" si="11"/>
        <v>-0.72546422309719993</v>
      </c>
      <c r="CH11" s="6" t="s">
        <v>58</v>
      </c>
      <c r="CI11" s="8">
        <f>B_agenda_entropy</f>
        <v>-3.1445289999999999</v>
      </c>
      <c r="CJ11" s="8">
        <f>mean_agenda_entropy</f>
        <v>0.23070679999999999</v>
      </c>
      <c r="CK11" s="8"/>
      <c r="CL11" s="2">
        <f t="shared" si="12"/>
        <v>-0.72546422309719993</v>
      </c>
      <c r="CN11" s="6" t="s">
        <v>58</v>
      </c>
      <c r="CO11" s="8">
        <f>B_agenda_entropy</f>
        <v>-3.1445289999999999</v>
      </c>
      <c r="CP11" s="8">
        <f>mean_agenda_entropy</f>
        <v>0.23070679999999999</v>
      </c>
      <c r="CQ11" s="8"/>
      <c r="CR11" s="2">
        <f t="shared" si="13"/>
        <v>-0.72546422309719993</v>
      </c>
      <c r="CT11" s="6" t="s">
        <v>58</v>
      </c>
      <c r="CU11" s="8">
        <f>B_agenda_entropy</f>
        <v>-3.1445289999999999</v>
      </c>
      <c r="CV11" s="19">
        <v>0.14427390000000001</v>
      </c>
      <c r="CW11" s="8"/>
      <c r="CX11" s="2">
        <f t="shared" si="14"/>
        <v>-0.45367346249310003</v>
      </c>
      <c r="CZ11" s="6" t="s">
        <v>58</v>
      </c>
      <c r="DA11" s="8">
        <f>B_agenda_entropy</f>
        <v>-3.1445289999999999</v>
      </c>
      <c r="DB11" s="19">
        <v>0.14427390000000001</v>
      </c>
      <c r="DC11" s="8"/>
      <c r="DD11" s="2">
        <f t="shared" si="15"/>
        <v>-0.45367346249310003</v>
      </c>
      <c r="DF11" s="6" t="s">
        <v>58</v>
      </c>
      <c r="DG11" s="8">
        <f>B_agenda_entropy</f>
        <v>-3.1445289999999999</v>
      </c>
      <c r="DH11" s="19">
        <v>0.14427390000000001</v>
      </c>
      <c r="DI11" s="8"/>
      <c r="DJ11" s="2">
        <f t="shared" si="16"/>
        <v>-0.45367346249310003</v>
      </c>
      <c r="DL11" s="6" t="s">
        <v>58</v>
      </c>
      <c r="DM11" s="8">
        <f>B_agenda_entropy</f>
        <v>-3.1445289999999999</v>
      </c>
      <c r="DN11" s="19">
        <v>0.14427390000000001</v>
      </c>
      <c r="DO11" s="8"/>
      <c r="DP11" s="2">
        <f t="shared" si="17"/>
        <v>-0.45367346249310003</v>
      </c>
      <c r="DR11" s="6" t="s">
        <v>58</v>
      </c>
      <c r="DS11" s="8">
        <f>B_agenda_entropy</f>
        <v>-3.1445289999999999</v>
      </c>
      <c r="DT11" s="19">
        <v>0.14427390000000001</v>
      </c>
      <c r="DU11" s="8"/>
      <c r="DV11" s="2">
        <f t="shared" si="18"/>
        <v>-0.45367346249310003</v>
      </c>
      <c r="DX11" s="6" t="s">
        <v>58</v>
      </c>
      <c r="DY11" s="8">
        <f>B_agenda_entropy</f>
        <v>-3.1445289999999999</v>
      </c>
      <c r="DZ11" s="19">
        <v>0.14427390000000001</v>
      </c>
      <c r="EA11" s="8"/>
      <c r="EB11" s="2">
        <f t="shared" si="19"/>
        <v>-0.45367346249310003</v>
      </c>
      <c r="ED11" s="6" t="s">
        <v>58</v>
      </c>
      <c r="EE11" s="8">
        <f>B_agenda_entropy</f>
        <v>-3.1445289999999999</v>
      </c>
      <c r="EF11" s="19">
        <v>0.14427390000000001</v>
      </c>
      <c r="EG11" s="8"/>
      <c r="EH11" s="2">
        <f t="shared" si="20"/>
        <v>-0.45367346249310003</v>
      </c>
      <c r="EJ11" s="6" t="s">
        <v>58</v>
      </c>
      <c r="EK11" s="8">
        <f>B_agenda_entropy</f>
        <v>-3.1445289999999999</v>
      </c>
      <c r="EL11" s="19">
        <v>0.14427390000000001</v>
      </c>
      <c r="EM11" s="8"/>
      <c r="EN11" s="2">
        <f t="shared" si="21"/>
        <v>-0.45367346249310003</v>
      </c>
      <c r="EP11" s="6" t="s">
        <v>58</v>
      </c>
      <c r="EQ11" s="8">
        <f>B_agenda_entropy</f>
        <v>-3.1445289999999999</v>
      </c>
      <c r="ER11" s="19">
        <v>0.14427390000000001</v>
      </c>
      <c r="ES11" s="8"/>
      <c r="ET11" s="2">
        <f t="shared" si="22"/>
        <v>-0.45367346249310003</v>
      </c>
      <c r="EV11" s="6" t="s">
        <v>58</v>
      </c>
      <c r="EW11" s="8">
        <f>B_agenda_entropy</f>
        <v>-3.1445289999999999</v>
      </c>
      <c r="EX11" s="19">
        <v>0.14427390000000001</v>
      </c>
      <c r="EY11" s="8"/>
      <c r="EZ11" s="2">
        <f t="shared" si="23"/>
        <v>-0.45367346249310003</v>
      </c>
      <c r="FB11" s="6" t="s">
        <v>58</v>
      </c>
      <c r="FC11" s="8">
        <f>B_agenda_entropy</f>
        <v>-3.1445289999999999</v>
      </c>
      <c r="FD11" s="19">
        <v>0.14427390000000001</v>
      </c>
      <c r="FE11" s="8"/>
      <c r="FF11" s="2">
        <f t="shared" si="24"/>
        <v>-0.45367346249310003</v>
      </c>
      <c r="FH11" s="6" t="s">
        <v>58</v>
      </c>
      <c r="FI11" s="8">
        <f>B_agenda_entropy</f>
        <v>-3.1445289999999999</v>
      </c>
      <c r="FJ11" s="19">
        <v>0.14427390000000001</v>
      </c>
      <c r="FK11" s="8"/>
      <c r="FL11" s="2">
        <f t="shared" si="25"/>
        <v>-0.45367346249310003</v>
      </c>
      <c r="FN11" s="6" t="s">
        <v>58</v>
      </c>
      <c r="FO11" s="8">
        <f>B_agenda_entropy</f>
        <v>-3.1445289999999999</v>
      </c>
      <c r="FP11" s="19">
        <v>0.14427390000000001</v>
      </c>
      <c r="FQ11" s="8"/>
      <c r="FR11" s="2">
        <f t="shared" si="26"/>
        <v>-0.45367346249310003</v>
      </c>
      <c r="FT11" s="6" t="s">
        <v>58</v>
      </c>
      <c r="FU11" s="8">
        <f>B_agenda_entropy</f>
        <v>-3.1445289999999999</v>
      </c>
      <c r="FV11" s="19">
        <v>0.14427390000000001</v>
      </c>
      <c r="FW11" s="8"/>
      <c r="FX11" s="2">
        <f t="shared" si="27"/>
        <v>-0.45367346249310003</v>
      </c>
      <c r="FZ11" s="6" t="s">
        <v>58</v>
      </c>
      <c r="GA11" s="8">
        <f>B_agenda_entropy</f>
        <v>-3.1445289999999999</v>
      </c>
      <c r="GB11" s="19">
        <v>0.14427390000000001</v>
      </c>
      <c r="GC11" s="8"/>
      <c r="GD11" s="2">
        <f t="shared" si="28"/>
        <v>-0.45367346249310003</v>
      </c>
    </row>
    <row r="12" spans="1:186" s="15" customFormat="1">
      <c r="A12" s="3">
        <f>A11+((A$21-A$11)/10)</f>
        <v>-8.2347432900000008</v>
      </c>
      <c r="B12" s="16">
        <f>AP19</f>
        <v>-5.8868588907954393</v>
      </c>
      <c r="C12" s="17">
        <f>AP21</f>
        <v>2.7679986541567516E-3</v>
      </c>
      <c r="D12" s="16">
        <f>AP24</f>
        <v>0.65047968372683662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0.76181739999999998</v>
      </c>
      <c r="P12" s="19">
        <f>mean_entropy</f>
        <v>0.32300440000000002</v>
      </c>
      <c r="Q12" s="19"/>
      <c r="R12" s="21">
        <f t="shared" si="0"/>
        <v>0.24607037219656</v>
      </c>
      <c r="T12" s="20" t="s">
        <v>5</v>
      </c>
      <c r="U12" s="19">
        <f>B_entropy</f>
        <v>0.76181739999999998</v>
      </c>
      <c r="V12" s="19">
        <f>mean_entropy</f>
        <v>0.32300440000000002</v>
      </c>
      <c r="W12" s="19"/>
      <c r="X12" s="21">
        <f t="shared" si="1"/>
        <v>0.24607037219656</v>
      </c>
      <c r="Z12" s="20" t="s">
        <v>5</v>
      </c>
      <c r="AA12" s="19">
        <f>B_entropy</f>
        <v>0.76181739999999998</v>
      </c>
      <c r="AB12" s="19">
        <f>mean_entropy</f>
        <v>0.32300440000000002</v>
      </c>
      <c r="AC12" s="19"/>
      <c r="AD12" s="21">
        <f t="shared" si="2"/>
        <v>0.24607037219656</v>
      </c>
      <c r="AF12" s="20" t="s">
        <v>5</v>
      </c>
      <c r="AG12" s="19">
        <f>B_entropy</f>
        <v>0.76181739999999998</v>
      </c>
      <c r="AH12" s="19">
        <f>mean_entropy</f>
        <v>0.32300440000000002</v>
      </c>
      <c r="AI12" s="19"/>
      <c r="AJ12" s="21">
        <f t="shared" si="3"/>
        <v>0.24607037219656</v>
      </c>
      <c r="AL12" s="20" t="s">
        <v>5</v>
      </c>
      <c r="AM12" s="19">
        <f>B_entropy</f>
        <v>0.76181739999999998</v>
      </c>
      <c r="AN12" s="19">
        <f>mean_entropy</f>
        <v>0.32300440000000002</v>
      </c>
      <c r="AO12" s="19"/>
      <c r="AP12" s="21">
        <f t="shared" si="4"/>
        <v>0.24607037219656</v>
      </c>
      <c r="AR12" s="20" t="s">
        <v>5</v>
      </c>
      <c r="AS12" s="19">
        <f>B_entropy</f>
        <v>0.76181739999999998</v>
      </c>
      <c r="AT12" s="19">
        <f>mean_entropy</f>
        <v>0.32300440000000002</v>
      </c>
      <c r="AU12" s="19"/>
      <c r="AV12" s="21">
        <f t="shared" si="5"/>
        <v>0.24607037219656</v>
      </c>
      <c r="AX12" s="20" t="s">
        <v>5</v>
      </c>
      <c r="AY12" s="19">
        <f>B_entropy</f>
        <v>0.76181739999999998</v>
      </c>
      <c r="AZ12" s="19">
        <f>mean_entropy</f>
        <v>0.32300440000000002</v>
      </c>
      <c r="BA12" s="19"/>
      <c r="BB12" s="21">
        <f t="shared" si="6"/>
        <v>0.24607037219656</v>
      </c>
      <c r="BD12" s="20" t="s">
        <v>5</v>
      </c>
      <c r="BE12" s="19">
        <f>B_entropy</f>
        <v>0.76181739999999998</v>
      </c>
      <c r="BF12" s="19">
        <f>mean_entropy</f>
        <v>0.32300440000000002</v>
      </c>
      <c r="BG12" s="19"/>
      <c r="BH12" s="21">
        <f t="shared" si="7"/>
        <v>0.24607037219656</v>
      </c>
      <c r="BJ12" s="20" t="s">
        <v>5</v>
      </c>
      <c r="BK12" s="19">
        <f>B_entropy</f>
        <v>0.76181739999999998</v>
      </c>
      <c r="BL12" s="19">
        <f>mean_entropy</f>
        <v>0.32300440000000002</v>
      </c>
      <c r="BM12" s="19"/>
      <c r="BN12" s="21">
        <f t="shared" si="8"/>
        <v>0.24607037219656</v>
      </c>
      <c r="BP12" s="20" t="s">
        <v>5</v>
      </c>
      <c r="BQ12" s="19">
        <f>B_entropy</f>
        <v>0.76181739999999998</v>
      </c>
      <c r="BR12" s="19">
        <f>mean_entropy</f>
        <v>0.32300440000000002</v>
      </c>
      <c r="BS12" s="19"/>
      <c r="BT12" s="21">
        <f t="shared" si="9"/>
        <v>0.24607037219656</v>
      </c>
      <c r="BV12" s="20" t="s">
        <v>5</v>
      </c>
      <c r="BW12" s="19">
        <f>B_entropy</f>
        <v>0.76181739999999998</v>
      </c>
      <c r="BX12" s="19">
        <f>mean_entropy</f>
        <v>0.32300440000000002</v>
      </c>
      <c r="BY12" s="19"/>
      <c r="BZ12" s="21">
        <f t="shared" si="10"/>
        <v>0.24607037219656</v>
      </c>
      <c r="CB12" s="20" t="s">
        <v>5</v>
      </c>
      <c r="CC12" s="19">
        <f>B_entropy</f>
        <v>0.76181739999999998</v>
      </c>
      <c r="CD12" s="19">
        <f>mean_entropy</f>
        <v>0.32300440000000002</v>
      </c>
      <c r="CE12" s="19"/>
      <c r="CF12" s="21">
        <f t="shared" si="11"/>
        <v>0.24607037219656</v>
      </c>
      <c r="CH12" s="20" t="s">
        <v>5</v>
      </c>
      <c r="CI12" s="19">
        <f>B_entropy</f>
        <v>0.76181739999999998</v>
      </c>
      <c r="CJ12" s="19">
        <f>mean_entropy</f>
        <v>0.32300440000000002</v>
      </c>
      <c r="CK12" s="19"/>
      <c r="CL12" s="21">
        <f t="shared" si="12"/>
        <v>0.24607037219656</v>
      </c>
      <c r="CN12" s="20" t="s">
        <v>5</v>
      </c>
      <c r="CO12" s="19">
        <f>B_entropy</f>
        <v>0.76181739999999998</v>
      </c>
      <c r="CP12" s="19">
        <f>mean_entropy</f>
        <v>0.32300440000000002</v>
      </c>
      <c r="CQ12" s="19"/>
      <c r="CR12" s="21">
        <f t="shared" si="13"/>
        <v>0.24607037219656</v>
      </c>
      <c r="CT12" s="20" t="s">
        <v>5</v>
      </c>
      <c r="CU12" s="19">
        <f>B_entropy</f>
        <v>0.76181739999999998</v>
      </c>
      <c r="CV12" s="19">
        <v>0.55781270000000005</v>
      </c>
      <c r="CW12" s="19"/>
      <c r="CX12" s="21">
        <f t="shared" si="14"/>
        <v>0.42495142080098003</v>
      </c>
      <c r="CZ12" s="20" t="s">
        <v>5</v>
      </c>
      <c r="DA12" s="19">
        <f>B_entropy</f>
        <v>0.76181739999999998</v>
      </c>
      <c r="DB12" s="19">
        <v>0.55781270000000005</v>
      </c>
      <c r="DC12" s="19"/>
      <c r="DD12" s="21">
        <f t="shared" si="15"/>
        <v>0.42495142080098003</v>
      </c>
      <c r="DF12" s="20" t="s">
        <v>5</v>
      </c>
      <c r="DG12" s="19">
        <f>B_entropy</f>
        <v>0.76181739999999998</v>
      </c>
      <c r="DH12" s="19">
        <v>0.55781270000000005</v>
      </c>
      <c r="DI12" s="19"/>
      <c r="DJ12" s="21">
        <f t="shared" si="16"/>
        <v>0.42495142080098003</v>
      </c>
      <c r="DL12" s="20" t="s">
        <v>5</v>
      </c>
      <c r="DM12" s="19">
        <f>B_entropy</f>
        <v>0.76181739999999998</v>
      </c>
      <c r="DN12" s="19">
        <v>0.56676769999999999</v>
      </c>
      <c r="DO12" s="19"/>
      <c r="DP12" s="21">
        <f t="shared" si="17"/>
        <v>0.43177349561797995</v>
      </c>
      <c r="DR12" s="20" t="s">
        <v>5</v>
      </c>
      <c r="DS12" s="19">
        <f>B_entropy</f>
        <v>0.76181739999999998</v>
      </c>
      <c r="DT12" s="19">
        <v>0.56676769999999999</v>
      </c>
      <c r="DU12" s="19"/>
      <c r="DV12" s="21">
        <f t="shared" si="18"/>
        <v>0.43177349561797995</v>
      </c>
      <c r="DX12" s="20" t="s">
        <v>5</v>
      </c>
      <c r="DY12" s="19">
        <f>B_entropy</f>
        <v>0.76181739999999998</v>
      </c>
      <c r="DZ12" s="19">
        <v>0.56676769999999999</v>
      </c>
      <c r="EA12" s="19"/>
      <c r="EB12" s="21">
        <f t="shared" si="19"/>
        <v>0.43177349561797995</v>
      </c>
      <c r="ED12" s="20" t="s">
        <v>5</v>
      </c>
      <c r="EE12" s="19">
        <f>B_entropy</f>
        <v>0.76181739999999998</v>
      </c>
      <c r="EF12" s="19">
        <v>0.35055049999999999</v>
      </c>
      <c r="EG12" s="19"/>
      <c r="EH12" s="21">
        <f t="shared" si="20"/>
        <v>0.26705547047869999</v>
      </c>
      <c r="EJ12" s="20" t="s">
        <v>5</v>
      </c>
      <c r="EK12" s="19">
        <f>B_entropy</f>
        <v>0.76181739999999998</v>
      </c>
      <c r="EL12" s="19">
        <v>0.35055049999999999</v>
      </c>
      <c r="EM12" s="19"/>
      <c r="EN12" s="21">
        <f t="shared" si="21"/>
        <v>0.26705547047869999</v>
      </c>
      <c r="EP12" s="20" t="s">
        <v>5</v>
      </c>
      <c r="EQ12" s="19">
        <f>B_entropy</f>
        <v>0.76181739999999998</v>
      </c>
      <c r="ER12" s="19">
        <v>0.35055049999999999</v>
      </c>
      <c r="ES12" s="19"/>
      <c r="ET12" s="21">
        <f t="shared" si="22"/>
        <v>0.26705547047869999</v>
      </c>
      <c r="EV12" s="20" t="s">
        <v>5</v>
      </c>
      <c r="EW12" s="19">
        <f>B_entropy</f>
        <v>0.76181739999999998</v>
      </c>
      <c r="EX12" s="19">
        <v>0.26312150000000001</v>
      </c>
      <c r="EY12" s="19"/>
      <c r="EZ12" s="21">
        <f t="shared" si="23"/>
        <v>0.20045053701410001</v>
      </c>
      <c r="FB12" s="20" t="s">
        <v>5</v>
      </c>
      <c r="FC12" s="19">
        <f>B_entropy</f>
        <v>0.76181739999999998</v>
      </c>
      <c r="FD12" s="19">
        <v>0.26312150000000001</v>
      </c>
      <c r="FE12" s="19"/>
      <c r="FF12" s="21">
        <f t="shared" si="24"/>
        <v>0.20045053701410001</v>
      </c>
      <c r="FH12" s="20" t="s">
        <v>5</v>
      </c>
      <c r="FI12" s="19">
        <f>B_entropy</f>
        <v>0.76181739999999998</v>
      </c>
      <c r="FJ12" s="19">
        <v>0.26312150000000001</v>
      </c>
      <c r="FK12" s="19"/>
      <c r="FL12" s="21">
        <f t="shared" si="25"/>
        <v>0.20045053701410001</v>
      </c>
      <c r="FN12" s="20" t="s">
        <v>5</v>
      </c>
      <c r="FO12" s="19">
        <f>B_entropy</f>
        <v>0.76181739999999998</v>
      </c>
      <c r="FP12" s="19">
        <v>0.27349620000000002</v>
      </c>
      <c r="FQ12" s="19"/>
      <c r="FR12" s="21">
        <f t="shared" si="26"/>
        <v>0.20835416399388001</v>
      </c>
      <c r="FT12" s="20" t="s">
        <v>5</v>
      </c>
      <c r="FU12" s="19">
        <f>B_entropy</f>
        <v>0.76181739999999998</v>
      </c>
      <c r="FV12" s="19">
        <v>0.27349620000000002</v>
      </c>
      <c r="FW12" s="19"/>
      <c r="FX12" s="21">
        <f t="shared" si="27"/>
        <v>0.20835416399388001</v>
      </c>
      <c r="FZ12" s="20" t="s">
        <v>5</v>
      </c>
      <c r="GA12" s="19">
        <f>B_entropy</f>
        <v>0.76181739999999998</v>
      </c>
      <c r="GB12" s="19">
        <v>0.27349620000000002</v>
      </c>
      <c r="GC12" s="19"/>
      <c r="GD12" s="21">
        <f t="shared" si="28"/>
        <v>0.20835416399388001</v>
      </c>
    </row>
    <row r="13" spans="1:186">
      <c r="A13" s="3">
        <f t="shared" ref="A13:A20" si="29">A12+((A$21-A$11)/10)</f>
        <v>-7.259246580000001</v>
      </c>
      <c r="B13" s="12">
        <f>AV19</f>
        <v>-5.4298134907954392</v>
      </c>
      <c r="C13" s="13">
        <f>AV21</f>
        <v>4.3647785555675882E-3</v>
      </c>
      <c r="D13" s="12">
        <f>AV24</f>
        <v>1.0257229605583833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3.4976729999999998</v>
      </c>
      <c r="P13" s="8">
        <f>mean_mippct</f>
        <v>4.8182999999999997E-2</v>
      </c>
      <c r="Q13" s="8"/>
      <c r="R13" s="2">
        <f t="shared" si="0"/>
        <v>0.16852837815899999</v>
      </c>
      <c r="T13" s="6" t="s">
        <v>6</v>
      </c>
      <c r="U13" s="8">
        <f>B_mippct</f>
        <v>3.4976729999999998</v>
      </c>
      <c r="V13" s="8">
        <f>mean_mippct</f>
        <v>4.8182999999999997E-2</v>
      </c>
      <c r="W13" s="8"/>
      <c r="X13" s="2">
        <f t="shared" si="1"/>
        <v>0.16852837815899999</v>
      </c>
      <c r="Z13" s="6" t="s">
        <v>6</v>
      </c>
      <c r="AA13" s="8">
        <f>B_mippct</f>
        <v>3.4976729999999998</v>
      </c>
      <c r="AB13" s="8">
        <f>mean_mippct</f>
        <v>4.8182999999999997E-2</v>
      </c>
      <c r="AC13" s="8"/>
      <c r="AD13" s="2">
        <f t="shared" si="2"/>
        <v>0.16852837815899999</v>
      </c>
      <c r="AF13" s="6" t="s">
        <v>6</v>
      </c>
      <c r="AG13" s="8">
        <f>B_mippct</f>
        <v>3.4976729999999998</v>
      </c>
      <c r="AH13" s="8">
        <f>mean_mippct</f>
        <v>4.8182999999999997E-2</v>
      </c>
      <c r="AI13" s="8"/>
      <c r="AJ13" s="2">
        <f t="shared" si="3"/>
        <v>0.16852837815899999</v>
      </c>
      <c r="AL13" s="6" t="s">
        <v>6</v>
      </c>
      <c r="AM13" s="8">
        <f>B_mippct</f>
        <v>3.4976729999999998</v>
      </c>
      <c r="AN13" s="8">
        <f>mean_mippct</f>
        <v>4.8182999999999997E-2</v>
      </c>
      <c r="AO13" s="8"/>
      <c r="AP13" s="2">
        <f t="shared" si="4"/>
        <v>0.16852837815899999</v>
      </c>
      <c r="AR13" s="6" t="s">
        <v>6</v>
      </c>
      <c r="AS13" s="8">
        <f>B_mippct</f>
        <v>3.4976729999999998</v>
      </c>
      <c r="AT13" s="8">
        <f>mean_mippct</f>
        <v>4.8182999999999997E-2</v>
      </c>
      <c r="AU13" s="8"/>
      <c r="AV13" s="2">
        <f t="shared" si="5"/>
        <v>0.16852837815899999</v>
      </c>
      <c r="AX13" s="6" t="s">
        <v>6</v>
      </c>
      <c r="AY13" s="8">
        <f>B_mippct</f>
        <v>3.4976729999999998</v>
      </c>
      <c r="AZ13" s="8">
        <f>mean_mippct</f>
        <v>4.8182999999999997E-2</v>
      </c>
      <c r="BA13" s="8"/>
      <c r="BB13" s="2">
        <f t="shared" si="6"/>
        <v>0.16852837815899999</v>
      </c>
      <c r="BD13" s="6" t="s">
        <v>6</v>
      </c>
      <c r="BE13" s="8">
        <f>B_mippct</f>
        <v>3.4976729999999998</v>
      </c>
      <c r="BF13" s="8">
        <f>mean_mippct</f>
        <v>4.8182999999999997E-2</v>
      </c>
      <c r="BG13" s="8"/>
      <c r="BH13" s="2">
        <f t="shared" si="7"/>
        <v>0.16852837815899999</v>
      </c>
      <c r="BJ13" s="6" t="s">
        <v>6</v>
      </c>
      <c r="BK13" s="8">
        <f>B_mippct</f>
        <v>3.4976729999999998</v>
      </c>
      <c r="BL13" s="8">
        <f>mean_mippct</f>
        <v>4.8182999999999997E-2</v>
      </c>
      <c r="BM13" s="8"/>
      <c r="BN13" s="2">
        <f t="shared" si="8"/>
        <v>0.16852837815899999</v>
      </c>
      <c r="BP13" s="6" t="s">
        <v>6</v>
      </c>
      <c r="BQ13" s="8">
        <f>B_mippct</f>
        <v>3.4976729999999998</v>
      </c>
      <c r="BR13" s="8">
        <f>mean_mippct</f>
        <v>4.8182999999999997E-2</v>
      </c>
      <c r="BS13" s="8"/>
      <c r="BT13" s="2">
        <f t="shared" si="9"/>
        <v>0.16852837815899999</v>
      </c>
      <c r="BV13" s="6" t="s">
        <v>6</v>
      </c>
      <c r="BW13" s="8">
        <f>B_mippct</f>
        <v>3.4976729999999998</v>
      </c>
      <c r="BX13" s="8">
        <f>mean_mippct</f>
        <v>4.8182999999999997E-2</v>
      </c>
      <c r="BY13" s="8"/>
      <c r="BZ13" s="2">
        <f t="shared" si="10"/>
        <v>0.16852837815899999</v>
      </c>
      <c r="CB13" s="6" t="s">
        <v>6</v>
      </c>
      <c r="CC13" s="8">
        <f>B_mippct</f>
        <v>3.4976729999999998</v>
      </c>
      <c r="CD13" s="8">
        <f>mean_mippct</f>
        <v>4.8182999999999997E-2</v>
      </c>
      <c r="CE13" s="8"/>
      <c r="CF13" s="2">
        <f t="shared" si="11"/>
        <v>0.16852837815899999</v>
      </c>
      <c r="CH13" s="6" t="s">
        <v>6</v>
      </c>
      <c r="CI13" s="8">
        <f>B_mippct</f>
        <v>3.4976729999999998</v>
      </c>
      <c r="CJ13" s="8">
        <f>mean_mippct</f>
        <v>4.8182999999999997E-2</v>
      </c>
      <c r="CK13" s="8"/>
      <c r="CL13" s="2">
        <f t="shared" si="12"/>
        <v>0.16852837815899999</v>
      </c>
      <c r="CN13" s="6" t="s">
        <v>6</v>
      </c>
      <c r="CO13" s="8">
        <f>B_mippct</f>
        <v>3.4976729999999998</v>
      </c>
      <c r="CP13" s="8">
        <f>mean_mippct</f>
        <v>4.8182999999999997E-2</v>
      </c>
      <c r="CQ13" s="8"/>
      <c r="CR13" s="2">
        <f t="shared" si="13"/>
        <v>0.16852837815899999</v>
      </c>
      <c r="CT13" s="6" t="s">
        <v>6</v>
      </c>
      <c r="CU13" s="8">
        <f>B_mippct</f>
        <v>3.4976729999999998</v>
      </c>
      <c r="CV13" s="8">
        <v>6.6117099999999998E-2</v>
      </c>
      <c r="CW13" s="8"/>
      <c r="CX13" s="2">
        <f t="shared" si="14"/>
        <v>0.23125599550829998</v>
      </c>
      <c r="CZ13" s="6" t="s">
        <v>6</v>
      </c>
      <c r="DA13" s="8">
        <f>B_mippct</f>
        <v>3.4976729999999998</v>
      </c>
      <c r="DB13" s="8">
        <v>6.6117099999999998E-2</v>
      </c>
      <c r="DC13" s="8"/>
      <c r="DD13" s="2">
        <f t="shared" si="15"/>
        <v>0.23125599550829998</v>
      </c>
      <c r="DF13" s="6" t="s">
        <v>6</v>
      </c>
      <c r="DG13" s="8">
        <f>B_mippct</f>
        <v>3.4976729999999998</v>
      </c>
      <c r="DH13" s="8">
        <v>6.6117099999999998E-2</v>
      </c>
      <c r="DI13" s="8"/>
      <c r="DJ13" s="2">
        <f t="shared" si="16"/>
        <v>0.23125599550829998</v>
      </c>
      <c r="DL13" s="6" t="s">
        <v>6</v>
      </c>
      <c r="DM13" s="8">
        <f>B_mippct</f>
        <v>3.4976729999999998</v>
      </c>
      <c r="DN13" s="8">
        <v>0.14085210000000001</v>
      </c>
      <c r="DO13" s="8"/>
      <c r="DP13" s="2">
        <f t="shared" si="17"/>
        <v>0.49265458716330002</v>
      </c>
      <c r="DR13" s="6" t="s">
        <v>6</v>
      </c>
      <c r="DS13" s="8">
        <f>B_mippct</f>
        <v>3.4976729999999998</v>
      </c>
      <c r="DT13" s="8">
        <v>0.14085210000000001</v>
      </c>
      <c r="DU13" s="8"/>
      <c r="DV13" s="2">
        <f t="shared" si="18"/>
        <v>0.49265458716330002</v>
      </c>
      <c r="DX13" s="6" t="s">
        <v>6</v>
      </c>
      <c r="DY13" s="8">
        <f>B_mippct</f>
        <v>3.4976729999999998</v>
      </c>
      <c r="DZ13" s="8">
        <v>0.14085210000000001</v>
      </c>
      <c r="EA13" s="8"/>
      <c r="EB13" s="2">
        <f t="shared" si="19"/>
        <v>0.49265458716330002</v>
      </c>
      <c r="ED13" s="6" t="s">
        <v>6</v>
      </c>
      <c r="EE13" s="8">
        <f>B_mippct</f>
        <v>3.4976729999999998</v>
      </c>
      <c r="EF13" s="8">
        <v>3.7095000000000001E-3</v>
      </c>
      <c r="EG13" s="8"/>
      <c r="EH13" s="2">
        <f t="shared" si="20"/>
        <v>1.29746179935E-2</v>
      </c>
      <c r="EJ13" s="6" t="s">
        <v>6</v>
      </c>
      <c r="EK13" s="8">
        <f>B_mippct</f>
        <v>3.4976729999999998</v>
      </c>
      <c r="EL13" s="8">
        <v>3.7095000000000001E-3</v>
      </c>
      <c r="EM13" s="8"/>
      <c r="EN13" s="2">
        <f t="shared" si="21"/>
        <v>1.29746179935E-2</v>
      </c>
      <c r="EP13" s="6" t="s">
        <v>6</v>
      </c>
      <c r="EQ13" s="8">
        <f>B_mippct</f>
        <v>3.4976729999999998</v>
      </c>
      <c r="ER13" s="8">
        <v>3.7095000000000001E-3</v>
      </c>
      <c r="ES13" s="8"/>
      <c r="ET13" s="2">
        <f t="shared" si="22"/>
        <v>1.29746179935E-2</v>
      </c>
      <c r="EV13" s="6" t="s">
        <v>6</v>
      </c>
      <c r="EW13" s="8">
        <f>B_mippct</f>
        <v>3.4976729999999998</v>
      </c>
      <c r="EX13" s="8">
        <v>0.1166898</v>
      </c>
      <c r="EY13" s="8"/>
      <c r="EZ13" s="2">
        <f t="shared" si="23"/>
        <v>0.40814276283539996</v>
      </c>
      <c r="FB13" s="6" t="s">
        <v>6</v>
      </c>
      <c r="FC13" s="8">
        <f>B_mippct</f>
        <v>3.4976729999999998</v>
      </c>
      <c r="FD13" s="8">
        <v>0.1166898</v>
      </c>
      <c r="FE13" s="8"/>
      <c r="FF13" s="2">
        <f t="shared" si="24"/>
        <v>0.40814276283539996</v>
      </c>
      <c r="FH13" s="6" t="s">
        <v>6</v>
      </c>
      <c r="FI13" s="8">
        <f>B_mippct</f>
        <v>3.4976729999999998</v>
      </c>
      <c r="FJ13" s="8">
        <v>0.1166898</v>
      </c>
      <c r="FK13" s="8"/>
      <c r="FL13" s="2">
        <f t="shared" si="25"/>
        <v>0.40814276283539996</v>
      </c>
      <c r="FN13" s="6" t="s">
        <v>6</v>
      </c>
      <c r="FO13" s="8">
        <f>B_mippct</f>
        <v>3.4976729999999998</v>
      </c>
      <c r="FP13" s="8">
        <v>5.0985999999999997E-2</v>
      </c>
      <c r="FQ13" s="8"/>
      <c r="FR13" s="2">
        <f t="shared" si="26"/>
        <v>0.17833235557799998</v>
      </c>
      <c r="FT13" s="6" t="s">
        <v>6</v>
      </c>
      <c r="FU13" s="8">
        <f>B_mippct</f>
        <v>3.4976729999999998</v>
      </c>
      <c r="FV13" s="8">
        <v>5.0985999999999997E-2</v>
      </c>
      <c r="FW13" s="8"/>
      <c r="FX13" s="2">
        <f t="shared" si="27"/>
        <v>0.17833235557799998</v>
      </c>
      <c r="FZ13" s="6" t="s">
        <v>6</v>
      </c>
      <c r="GA13" s="8">
        <f>B_mippct</f>
        <v>3.4976729999999998</v>
      </c>
      <c r="GB13" s="8">
        <v>5.0985999999999997E-2</v>
      </c>
      <c r="GC13" s="8"/>
      <c r="GD13" s="2">
        <f t="shared" si="28"/>
        <v>0.17833235557799998</v>
      </c>
    </row>
    <row r="14" spans="1:186">
      <c r="A14" s="3">
        <f t="shared" si="29"/>
        <v>-6.2837498700000012</v>
      </c>
      <c r="B14" s="12">
        <f>BB19</f>
        <v>-4.972768090795439</v>
      </c>
      <c r="C14" s="13">
        <f>BB21</f>
        <v>6.8763438486324734E-3</v>
      </c>
      <c r="D14" s="12">
        <f>BB24</f>
        <v>1.6159408044286312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0.51684699999999995</v>
      </c>
      <c r="P14" s="8">
        <f>mean_execorderspct</f>
        <v>3.6962599999999998E-2</v>
      </c>
      <c r="Q14" s="8"/>
      <c r="R14" s="2">
        <f t="shared" si="0"/>
        <v>1.9104008922199996E-2</v>
      </c>
      <c r="T14" s="6" t="s">
        <v>8</v>
      </c>
      <c r="U14" s="8">
        <f>B_execorderspct</f>
        <v>0.51684699999999995</v>
      </c>
      <c r="V14" s="8">
        <f>mean_execorderspct</f>
        <v>3.6962599999999998E-2</v>
      </c>
      <c r="W14" s="8"/>
      <c r="X14" s="2">
        <f t="shared" si="1"/>
        <v>1.9104008922199996E-2</v>
      </c>
      <c r="Z14" s="6" t="s">
        <v>8</v>
      </c>
      <c r="AA14" s="8">
        <f>B_execorderspct</f>
        <v>0.51684699999999995</v>
      </c>
      <c r="AB14" s="8">
        <f>mean_execorderspct</f>
        <v>3.6962599999999998E-2</v>
      </c>
      <c r="AC14" s="8"/>
      <c r="AD14" s="2">
        <f t="shared" si="2"/>
        <v>1.9104008922199996E-2</v>
      </c>
      <c r="AF14" s="6" t="s">
        <v>8</v>
      </c>
      <c r="AG14" s="8">
        <f>B_execorderspct</f>
        <v>0.51684699999999995</v>
      </c>
      <c r="AH14" s="8">
        <f>mean_execorderspct</f>
        <v>3.6962599999999998E-2</v>
      </c>
      <c r="AI14" s="8"/>
      <c r="AJ14" s="2">
        <f t="shared" si="3"/>
        <v>1.9104008922199996E-2</v>
      </c>
      <c r="AL14" s="6" t="s">
        <v>8</v>
      </c>
      <c r="AM14" s="8">
        <f>B_execorderspct</f>
        <v>0.51684699999999995</v>
      </c>
      <c r="AN14" s="8">
        <f>mean_execorderspct</f>
        <v>3.6962599999999998E-2</v>
      </c>
      <c r="AO14" s="8"/>
      <c r="AP14" s="2">
        <f t="shared" si="4"/>
        <v>1.9104008922199996E-2</v>
      </c>
      <c r="AR14" s="6" t="s">
        <v>8</v>
      </c>
      <c r="AS14" s="8">
        <f>B_execorderspct</f>
        <v>0.51684699999999995</v>
      </c>
      <c r="AT14" s="8">
        <f>mean_execorderspct</f>
        <v>3.6962599999999998E-2</v>
      </c>
      <c r="AU14" s="8"/>
      <c r="AV14" s="2">
        <f t="shared" si="5"/>
        <v>1.9104008922199996E-2</v>
      </c>
      <c r="AX14" s="6" t="s">
        <v>8</v>
      </c>
      <c r="AY14" s="8">
        <f>B_execorderspct</f>
        <v>0.51684699999999995</v>
      </c>
      <c r="AZ14" s="8">
        <f>mean_execorderspct</f>
        <v>3.6962599999999998E-2</v>
      </c>
      <c r="BA14" s="8"/>
      <c r="BB14" s="2">
        <f t="shared" si="6"/>
        <v>1.9104008922199996E-2</v>
      </c>
      <c r="BD14" s="6" t="s">
        <v>8</v>
      </c>
      <c r="BE14" s="8">
        <f>B_execorderspct</f>
        <v>0.51684699999999995</v>
      </c>
      <c r="BF14" s="8">
        <f>mean_execorderspct</f>
        <v>3.6962599999999998E-2</v>
      </c>
      <c r="BG14" s="8"/>
      <c r="BH14" s="2">
        <f t="shared" si="7"/>
        <v>1.9104008922199996E-2</v>
      </c>
      <c r="BJ14" s="6" t="s">
        <v>8</v>
      </c>
      <c r="BK14" s="8">
        <f>B_execorderspct</f>
        <v>0.51684699999999995</v>
      </c>
      <c r="BL14" s="8">
        <f>mean_execorderspct</f>
        <v>3.6962599999999998E-2</v>
      </c>
      <c r="BM14" s="8"/>
      <c r="BN14" s="2">
        <f t="shared" si="8"/>
        <v>1.9104008922199996E-2</v>
      </c>
      <c r="BP14" s="6" t="s">
        <v>8</v>
      </c>
      <c r="BQ14" s="8">
        <f>B_execorderspct</f>
        <v>0.51684699999999995</v>
      </c>
      <c r="BR14" s="8">
        <f>mean_execorderspct</f>
        <v>3.6962599999999998E-2</v>
      </c>
      <c r="BS14" s="8"/>
      <c r="BT14" s="2">
        <f t="shared" si="9"/>
        <v>1.9104008922199996E-2</v>
      </c>
      <c r="BV14" s="6" t="s">
        <v>8</v>
      </c>
      <c r="BW14" s="8">
        <f>B_execorderspct</f>
        <v>0.51684699999999995</v>
      </c>
      <c r="BX14" s="8">
        <f>mean_execorderspct</f>
        <v>3.6962599999999998E-2</v>
      </c>
      <c r="BY14" s="8"/>
      <c r="BZ14" s="2">
        <f t="shared" si="10"/>
        <v>1.9104008922199996E-2</v>
      </c>
      <c r="CB14" s="6" t="s">
        <v>8</v>
      </c>
      <c r="CC14" s="8">
        <f>B_execorderspct</f>
        <v>0.51684699999999995</v>
      </c>
      <c r="CD14" s="8">
        <f>mean_execorderspct</f>
        <v>3.6962599999999998E-2</v>
      </c>
      <c r="CE14" s="8"/>
      <c r="CF14" s="2">
        <f t="shared" si="11"/>
        <v>1.9104008922199996E-2</v>
      </c>
      <c r="CH14" s="6" t="s">
        <v>8</v>
      </c>
      <c r="CI14" s="8">
        <f>B_execorderspct</f>
        <v>0.51684699999999995</v>
      </c>
      <c r="CJ14" s="8">
        <f>mean_execorderspct</f>
        <v>3.6962599999999998E-2</v>
      </c>
      <c r="CK14" s="8"/>
      <c r="CL14" s="2">
        <f t="shared" si="12"/>
        <v>1.9104008922199996E-2</v>
      </c>
      <c r="CN14" s="6" t="s">
        <v>8</v>
      </c>
      <c r="CO14" s="8">
        <f>B_execorderspct</f>
        <v>0.51684699999999995</v>
      </c>
      <c r="CP14" s="8">
        <f>mean_execorderspct</f>
        <v>3.6962599999999998E-2</v>
      </c>
      <c r="CQ14" s="8"/>
      <c r="CR14" s="2">
        <f t="shared" si="13"/>
        <v>1.9104008922199996E-2</v>
      </c>
      <c r="CT14" s="6" t="s">
        <v>8</v>
      </c>
      <c r="CU14" s="8">
        <f>B_execorderspct</f>
        <v>0.51684699999999995</v>
      </c>
      <c r="CV14" s="8">
        <v>8.5802500000000004E-2</v>
      </c>
      <c r="CW14" s="8"/>
      <c r="CX14" s="2">
        <f t="shared" si="14"/>
        <v>4.4346764717500001E-2</v>
      </c>
      <c r="CZ14" s="6" t="s">
        <v>8</v>
      </c>
      <c r="DA14" s="8">
        <f>B_execorderspct</f>
        <v>0.51684699999999995</v>
      </c>
      <c r="DB14" s="8">
        <v>8.5802500000000004E-2</v>
      </c>
      <c r="DC14" s="8"/>
      <c r="DD14" s="2">
        <f t="shared" si="15"/>
        <v>4.4346764717500001E-2</v>
      </c>
      <c r="DF14" s="6" t="s">
        <v>8</v>
      </c>
      <c r="DG14" s="8">
        <f>B_execorderspct</f>
        <v>0.51684699999999995</v>
      </c>
      <c r="DH14" s="8">
        <v>8.5802500000000004E-2</v>
      </c>
      <c r="DI14" s="8"/>
      <c r="DJ14" s="2">
        <f t="shared" si="16"/>
        <v>4.4346764717500001E-2</v>
      </c>
      <c r="DL14" s="6" t="s">
        <v>8</v>
      </c>
      <c r="DM14" s="8">
        <f>B_execorderspct</f>
        <v>0.51684699999999995</v>
      </c>
      <c r="DN14" s="8">
        <v>7.92181E-2</v>
      </c>
      <c r="DO14" s="8"/>
      <c r="DP14" s="2">
        <f t="shared" si="17"/>
        <v>4.0943637330699993E-2</v>
      </c>
      <c r="DR14" s="6" t="s">
        <v>8</v>
      </c>
      <c r="DS14" s="8">
        <f>B_execorderspct</f>
        <v>0.51684699999999995</v>
      </c>
      <c r="DT14" s="8">
        <v>7.92181E-2</v>
      </c>
      <c r="DU14" s="8"/>
      <c r="DV14" s="2">
        <f t="shared" si="18"/>
        <v>4.0943637330699993E-2</v>
      </c>
      <c r="DX14" s="6" t="s">
        <v>8</v>
      </c>
      <c r="DY14" s="8">
        <f>B_execorderspct</f>
        <v>0.51684699999999995</v>
      </c>
      <c r="DZ14" s="8">
        <v>7.92181E-2</v>
      </c>
      <c r="EA14" s="8"/>
      <c r="EB14" s="2">
        <f t="shared" si="19"/>
        <v>4.0943637330699993E-2</v>
      </c>
      <c r="ED14" s="6" t="s">
        <v>8</v>
      </c>
      <c r="EE14" s="8">
        <f>B_execorderspct</f>
        <v>0.51684699999999995</v>
      </c>
      <c r="EF14" s="8">
        <v>5.3497900000000001E-2</v>
      </c>
      <c r="EG14" s="8"/>
      <c r="EH14" s="2">
        <f t="shared" si="20"/>
        <v>2.7650229121299996E-2</v>
      </c>
      <c r="EJ14" s="6" t="s">
        <v>8</v>
      </c>
      <c r="EK14" s="8">
        <f>B_execorderspct</f>
        <v>0.51684699999999995</v>
      </c>
      <c r="EL14" s="8">
        <v>5.3497900000000001E-2</v>
      </c>
      <c r="EM14" s="8"/>
      <c r="EN14" s="2">
        <f t="shared" si="21"/>
        <v>2.7650229121299996E-2</v>
      </c>
      <c r="EP14" s="6" t="s">
        <v>8</v>
      </c>
      <c r="EQ14" s="8">
        <f>B_execorderspct</f>
        <v>0.51684699999999995</v>
      </c>
      <c r="ER14" s="8">
        <v>5.3497900000000001E-2</v>
      </c>
      <c r="ES14" s="8"/>
      <c r="ET14" s="2">
        <f t="shared" si="22"/>
        <v>2.7650229121299996E-2</v>
      </c>
      <c r="EV14" s="6" t="s">
        <v>8</v>
      </c>
      <c r="EW14" s="8">
        <f>B_execorderspct</f>
        <v>0.51684699999999995</v>
      </c>
      <c r="EX14" s="8">
        <v>7.4185500000000001E-2</v>
      </c>
      <c r="EY14" s="8"/>
      <c r="EZ14" s="2">
        <f t="shared" si="23"/>
        <v>3.8342553118499996E-2</v>
      </c>
      <c r="FB14" s="6" t="s">
        <v>8</v>
      </c>
      <c r="FC14" s="8">
        <f>B_execorderspct</f>
        <v>0.51684699999999995</v>
      </c>
      <c r="FD14" s="8">
        <v>7.4185500000000001E-2</v>
      </c>
      <c r="FE14" s="8"/>
      <c r="FF14" s="2">
        <f t="shared" si="24"/>
        <v>3.8342553118499996E-2</v>
      </c>
      <c r="FH14" s="6" t="s">
        <v>8</v>
      </c>
      <c r="FI14" s="8">
        <f>B_execorderspct</f>
        <v>0.51684699999999995</v>
      </c>
      <c r="FJ14" s="8">
        <v>7.4185500000000001E-2</v>
      </c>
      <c r="FK14" s="8"/>
      <c r="FL14" s="2">
        <f t="shared" si="25"/>
        <v>3.8342553118499996E-2</v>
      </c>
      <c r="FN14" s="6" t="s">
        <v>8</v>
      </c>
      <c r="FO14" s="8">
        <f>B_execorderspct</f>
        <v>0.51684699999999995</v>
      </c>
      <c r="FP14" s="8">
        <v>0.16413749999999999</v>
      </c>
      <c r="FQ14" s="8"/>
      <c r="FR14" s="2">
        <f t="shared" si="26"/>
        <v>8.4833974462499989E-2</v>
      </c>
      <c r="FT14" s="6" t="s">
        <v>8</v>
      </c>
      <c r="FU14" s="8">
        <f>B_execorderspct</f>
        <v>0.51684699999999995</v>
      </c>
      <c r="FV14" s="8">
        <v>0.16413749999999999</v>
      </c>
      <c r="FW14" s="8"/>
      <c r="FX14" s="2">
        <f t="shared" si="27"/>
        <v>8.4833974462499989E-2</v>
      </c>
      <c r="FZ14" s="6" t="s">
        <v>8</v>
      </c>
      <c r="GA14" s="8">
        <f>B_execorderspct</f>
        <v>0.51684699999999995</v>
      </c>
      <c r="GB14" s="8">
        <v>0.16413749999999999</v>
      </c>
      <c r="GC14" s="8"/>
      <c r="GD14" s="2">
        <f t="shared" si="28"/>
        <v>8.4833974462499989E-2</v>
      </c>
    </row>
    <row r="15" spans="1:186">
      <c r="A15" s="3">
        <f t="shared" si="29"/>
        <v>-5.3082531600000014</v>
      </c>
      <c r="B15" s="12">
        <f>BH19</f>
        <v>-4.5157226907954389</v>
      </c>
      <c r="C15" s="13">
        <f>BH21</f>
        <v>1.0817403273583369E-2</v>
      </c>
      <c r="D15" s="12">
        <f>BH24</f>
        <v>2.5420897692920916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4.2186399999999997</v>
      </c>
      <c r="P15" s="8">
        <f>mean_lawspct</f>
        <v>5.2631600000000001E-2</v>
      </c>
      <c r="Q15" s="8"/>
      <c r="R15" s="2">
        <f t="shared" si="0"/>
        <v>0.22203377302399999</v>
      </c>
      <c r="T15" s="6" t="s">
        <v>7</v>
      </c>
      <c r="U15" s="8">
        <f>B_lawspct</f>
        <v>4.2186399999999997</v>
      </c>
      <c r="V15" s="8">
        <f>mean_lawspct</f>
        <v>5.2631600000000001E-2</v>
      </c>
      <c r="W15" s="8"/>
      <c r="X15" s="2">
        <f t="shared" si="1"/>
        <v>0.22203377302399999</v>
      </c>
      <c r="Z15" s="6" t="s">
        <v>7</v>
      </c>
      <c r="AA15" s="8">
        <f>B_lawspct</f>
        <v>4.2186399999999997</v>
      </c>
      <c r="AB15" s="8">
        <f>mean_lawspct</f>
        <v>5.2631600000000001E-2</v>
      </c>
      <c r="AC15" s="8"/>
      <c r="AD15" s="2">
        <f t="shared" si="2"/>
        <v>0.22203377302399999</v>
      </c>
      <c r="AF15" s="6" t="s">
        <v>7</v>
      </c>
      <c r="AG15" s="8">
        <f>B_lawspct</f>
        <v>4.2186399999999997</v>
      </c>
      <c r="AH15" s="8">
        <f>mean_lawspct</f>
        <v>5.2631600000000001E-2</v>
      </c>
      <c r="AI15" s="8"/>
      <c r="AJ15" s="2">
        <f t="shared" si="3"/>
        <v>0.22203377302399999</v>
      </c>
      <c r="AL15" s="6" t="s">
        <v>7</v>
      </c>
      <c r="AM15" s="8">
        <f>B_lawspct</f>
        <v>4.2186399999999997</v>
      </c>
      <c r="AN15" s="8">
        <f>mean_lawspct</f>
        <v>5.2631600000000001E-2</v>
      </c>
      <c r="AO15" s="8"/>
      <c r="AP15" s="2">
        <f t="shared" si="4"/>
        <v>0.22203377302399999</v>
      </c>
      <c r="AR15" s="6" t="s">
        <v>7</v>
      </c>
      <c r="AS15" s="8">
        <f>B_lawspct</f>
        <v>4.2186399999999997</v>
      </c>
      <c r="AT15" s="8">
        <f>mean_lawspct</f>
        <v>5.2631600000000001E-2</v>
      </c>
      <c r="AU15" s="8"/>
      <c r="AV15" s="2">
        <f t="shared" si="5"/>
        <v>0.22203377302399999</v>
      </c>
      <c r="AX15" s="6" t="s">
        <v>7</v>
      </c>
      <c r="AY15" s="8">
        <f>B_lawspct</f>
        <v>4.2186399999999997</v>
      </c>
      <c r="AZ15" s="8">
        <f>mean_lawspct</f>
        <v>5.2631600000000001E-2</v>
      </c>
      <c r="BA15" s="8"/>
      <c r="BB15" s="2">
        <f t="shared" si="6"/>
        <v>0.22203377302399999</v>
      </c>
      <c r="BD15" s="6" t="s">
        <v>7</v>
      </c>
      <c r="BE15" s="8">
        <f>B_lawspct</f>
        <v>4.2186399999999997</v>
      </c>
      <c r="BF15" s="8">
        <f>mean_lawspct</f>
        <v>5.2631600000000001E-2</v>
      </c>
      <c r="BG15" s="8"/>
      <c r="BH15" s="2">
        <f t="shared" si="7"/>
        <v>0.22203377302399999</v>
      </c>
      <c r="BJ15" s="6" t="s">
        <v>7</v>
      </c>
      <c r="BK15" s="8">
        <f>B_lawspct</f>
        <v>4.2186399999999997</v>
      </c>
      <c r="BL15" s="8">
        <f>mean_lawspct</f>
        <v>5.2631600000000001E-2</v>
      </c>
      <c r="BM15" s="8"/>
      <c r="BN15" s="2">
        <f t="shared" si="8"/>
        <v>0.22203377302399999</v>
      </c>
      <c r="BP15" s="6" t="s">
        <v>7</v>
      </c>
      <c r="BQ15" s="8">
        <f>B_lawspct</f>
        <v>4.2186399999999997</v>
      </c>
      <c r="BR15" s="8">
        <f>mean_lawspct</f>
        <v>5.2631600000000001E-2</v>
      </c>
      <c r="BS15" s="8"/>
      <c r="BT15" s="2">
        <f t="shared" si="9"/>
        <v>0.22203377302399999</v>
      </c>
      <c r="BV15" s="6" t="s">
        <v>7</v>
      </c>
      <c r="BW15" s="8">
        <f>B_lawspct</f>
        <v>4.2186399999999997</v>
      </c>
      <c r="BX15" s="8">
        <f>mean_lawspct</f>
        <v>5.2631600000000001E-2</v>
      </c>
      <c r="BY15" s="8"/>
      <c r="BZ15" s="2">
        <f t="shared" si="10"/>
        <v>0.22203377302399999</v>
      </c>
      <c r="CB15" s="6" t="s">
        <v>7</v>
      </c>
      <c r="CC15" s="8">
        <f>B_lawspct</f>
        <v>4.2186399999999997</v>
      </c>
      <c r="CD15" s="8">
        <f>mean_lawspct</f>
        <v>5.2631600000000001E-2</v>
      </c>
      <c r="CE15" s="8"/>
      <c r="CF15" s="2">
        <f t="shared" si="11"/>
        <v>0.22203377302399999</v>
      </c>
      <c r="CH15" s="6" t="s">
        <v>7</v>
      </c>
      <c r="CI15" s="8">
        <f>B_lawspct</f>
        <v>4.2186399999999997</v>
      </c>
      <c r="CJ15" s="8">
        <f>mean_lawspct</f>
        <v>5.2631600000000001E-2</v>
      </c>
      <c r="CK15" s="8"/>
      <c r="CL15" s="2">
        <f t="shared" si="12"/>
        <v>0.22203377302399999</v>
      </c>
      <c r="CN15" s="6" t="s">
        <v>7</v>
      </c>
      <c r="CO15" s="8">
        <f>B_lawspct</f>
        <v>4.2186399999999997</v>
      </c>
      <c r="CP15" s="8">
        <f>mean_lawspct</f>
        <v>5.2631600000000001E-2</v>
      </c>
      <c r="CQ15" s="8"/>
      <c r="CR15" s="2">
        <f t="shared" si="13"/>
        <v>0.22203377302399999</v>
      </c>
      <c r="CT15" s="6" t="s">
        <v>7</v>
      </c>
      <c r="CU15" s="8">
        <f>B_lawspct</f>
        <v>4.2186399999999997</v>
      </c>
      <c r="CV15" s="8">
        <v>2.9042800000000001E-2</v>
      </c>
      <c r="CW15" s="8"/>
      <c r="CX15" s="2">
        <f t="shared" si="14"/>
        <v>0.12252111779199999</v>
      </c>
      <c r="CZ15" s="6" t="s">
        <v>7</v>
      </c>
      <c r="DA15" s="8">
        <f>B_lawspct</f>
        <v>4.2186399999999997</v>
      </c>
      <c r="DB15" s="8">
        <v>2.9042800000000001E-2</v>
      </c>
      <c r="DC15" s="8"/>
      <c r="DD15" s="2">
        <f t="shared" si="15"/>
        <v>0.12252111779199999</v>
      </c>
      <c r="DF15" s="6" t="s">
        <v>7</v>
      </c>
      <c r="DG15" s="8">
        <f>B_lawspct</f>
        <v>4.2186399999999997</v>
      </c>
      <c r="DH15" s="8">
        <v>2.9042800000000001E-2</v>
      </c>
      <c r="DI15" s="8"/>
      <c r="DJ15" s="2">
        <f t="shared" si="16"/>
        <v>0.12252111779199999</v>
      </c>
      <c r="DL15" s="6" t="s">
        <v>7</v>
      </c>
      <c r="DM15" s="8">
        <f>B_lawspct</f>
        <v>4.2186399999999997</v>
      </c>
      <c r="DN15" s="8">
        <v>5.5376700000000001E-2</v>
      </c>
      <c r="DO15" s="8"/>
      <c r="DP15" s="2">
        <f t="shared" si="17"/>
        <v>0.23361436168799998</v>
      </c>
      <c r="DR15" s="6" t="s">
        <v>7</v>
      </c>
      <c r="DS15" s="8">
        <f>B_lawspct</f>
        <v>4.2186399999999997</v>
      </c>
      <c r="DT15" s="8">
        <v>5.5376700000000001E-2</v>
      </c>
      <c r="DU15" s="8"/>
      <c r="DV15" s="2">
        <f t="shared" si="18"/>
        <v>0.23361436168799998</v>
      </c>
      <c r="DX15" s="6" t="s">
        <v>7</v>
      </c>
      <c r="DY15" s="8">
        <f>B_lawspct</f>
        <v>4.2186399999999997</v>
      </c>
      <c r="DZ15" s="8">
        <v>5.5376700000000001E-2</v>
      </c>
      <c r="EA15" s="8"/>
      <c r="EB15" s="2">
        <f t="shared" si="19"/>
        <v>0.23361436168799998</v>
      </c>
      <c r="ED15" s="6" t="s">
        <v>7</v>
      </c>
      <c r="EE15" s="8">
        <f>B_lawspct</f>
        <v>4.2186399999999997</v>
      </c>
      <c r="EF15" s="8">
        <v>5.6846000000000001E-2</v>
      </c>
      <c r="EG15" s="8"/>
      <c r="EH15" s="2">
        <f t="shared" si="20"/>
        <v>0.23981280944</v>
      </c>
      <c r="EJ15" s="6" t="s">
        <v>7</v>
      </c>
      <c r="EK15" s="8">
        <f>B_lawspct</f>
        <v>4.2186399999999997</v>
      </c>
      <c r="EL15" s="8">
        <v>5.6846000000000001E-2</v>
      </c>
      <c r="EM15" s="8"/>
      <c r="EN15" s="2">
        <f t="shared" si="21"/>
        <v>0.23981280944</v>
      </c>
      <c r="EP15" s="6" t="s">
        <v>7</v>
      </c>
      <c r="EQ15" s="8">
        <f>B_lawspct</f>
        <v>4.2186399999999997</v>
      </c>
      <c r="ER15" s="8">
        <v>5.6846000000000001E-2</v>
      </c>
      <c r="ES15" s="8"/>
      <c r="ET15" s="2">
        <f t="shared" si="22"/>
        <v>0.23981280944</v>
      </c>
      <c r="EV15" s="6" t="s">
        <v>7</v>
      </c>
      <c r="EW15" s="8">
        <f>B_lawspct</f>
        <v>4.2186399999999997</v>
      </c>
      <c r="EX15" s="8">
        <v>6.1985899999999997E-2</v>
      </c>
      <c r="EY15" s="8"/>
      <c r="EZ15" s="2">
        <f t="shared" si="23"/>
        <v>0.26149619717599998</v>
      </c>
      <c r="FB15" s="6" t="s">
        <v>7</v>
      </c>
      <c r="FC15" s="8">
        <f>B_lawspct</f>
        <v>4.2186399999999997</v>
      </c>
      <c r="FD15" s="8">
        <v>6.1985899999999997E-2</v>
      </c>
      <c r="FE15" s="8"/>
      <c r="FF15" s="2">
        <f t="shared" si="24"/>
        <v>0.26149619717599998</v>
      </c>
      <c r="FH15" s="6" t="s">
        <v>7</v>
      </c>
      <c r="FI15" s="8">
        <f>B_lawspct</f>
        <v>4.2186399999999997</v>
      </c>
      <c r="FJ15" s="8">
        <v>6.1985899999999997E-2</v>
      </c>
      <c r="FK15" s="8"/>
      <c r="FL15" s="2">
        <f t="shared" si="25"/>
        <v>0.26149619717599998</v>
      </c>
      <c r="FN15" s="6" t="s">
        <v>7</v>
      </c>
      <c r="FO15" s="8">
        <f>B_lawspct</f>
        <v>4.2186399999999997</v>
      </c>
      <c r="FP15" s="8">
        <v>0.18885660000000001</v>
      </c>
      <c r="FQ15" s="8"/>
      <c r="FR15" s="2">
        <f t="shared" si="26"/>
        <v>0.79671800702399997</v>
      </c>
      <c r="FT15" s="6" t="s">
        <v>7</v>
      </c>
      <c r="FU15" s="8">
        <f>B_lawspct</f>
        <v>4.2186399999999997</v>
      </c>
      <c r="FV15" s="8">
        <v>0.18885660000000001</v>
      </c>
      <c r="FW15" s="8"/>
      <c r="FX15" s="2">
        <f t="shared" si="27"/>
        <v>0.79671800702399997</v>
      </c>
      <c r="FZ15" s="6" t="s">
        <v>7</v>
      </c>
      <c r="GA15" s="8">
        <f>B_lawspct</f>
        <v>4.2186399999999997</v>
      </c>
      <c r="GB15" s="8">
        <v>0.18885660000000001</v>
      </c>
      <c r="GC15" s="8"/>
      <c r="GD15" s="2">
        <f t="shared" si="28"/>
        <v>0.79671800702399997</v>
      </c>
    </row>
    <row r="16" spans="1:186">
      <c r="A16" s="3">
        <f t="shared" si="29"/>
        <v>-4.3327564500000015</v>
      </c>
      <c r="B16" s="12">
        <f>BN19</f>
        <v>-4.0586772907954387</v>
      </c>
      <c r="C16" s="13">
        <f>BN21</f>
        <v>1.6978597858020434E-2</v>
      </c>
      <c r="D16" s="12">
        <f>BN24</f>
        <v>3.9899704966348022</v>
      </c>
      <c r="E16" s="3" t="s">
        <v>63</v>
      </c>
      <c r="F16" s="32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  <c r="CT16" s="6" t="s">
        <v>9</v>
      </c>
      <c r="CU16" s="8">
        <f>B_countdownpres</f>
        <v>0</v>
      </c>
      <c r="CV16" s="8">
        <f>mean_countdownpres</f>
        <v>0</v>
      </c>
      <c r="CW16" s="8"/>
      <c r="CX16" s="2">
        <f t="shared" si="14"/>
        <v>0</v>
      </c>
      <c r="CZ16" s="6" t="s">
        <v>9</v>
      </c>
      <c r="DA16" s="8">
        <f>B_countdownpres</f>
        <v>0</v>
      </c>
      <c r="DB16" s="8">
        <f>mean_countdownpres</f>
        <v>0</v>
      </c>
      <c r="DC16" s="8"/>
      <c r="DD16" s="2">
        <f t="shared" si="15"/>
        <v>0</v>
      </c>
      <c r="DF16" s="6" t="s">
        <v>9</v>
      </c>
      <c r="DG16" s="8">
        <f>B_countdownpres</f>
        <v>0</v>
      </c>
      <c r="DH16" s="8">
        <f>mean_countdownpres</f>
        <v>0</v>
      </c>
      <c r="DI16" s="8"/>
      <c r="DJ16" s="2">
        <f t="shared" si="16"/>
        <v>0</v>
      </c>
      <c r="DL16" s="6" t="s">
        <v>9</v>
      </c>
      <c r="DM16" s="8">
        <f>B_countdownpres</f>
        <v>0</v>
      </c>
      <c r="DN16" s="8">
        <f>mean_countdownpres</f>
        <v>0</v>
      </c>
      <c r="DO16" s="8"/>
      <c r="DP16" s="2">
        <f t="shared" si="17"/>
        <v>0</v>
      </c>
      <c r="DR16" s="6" t="s">
        <v>9</v>
      </c>
      <c r="DS16" s="8">
        <f>B_countdownpres</f>
        <v>0</v>
      </c>
      <c r="DT16" s="8">
        <f>mean_countdownpres</f>
        <v>0</v>
      </c>
      <c r="DU16" s="8"/>
      <c r="DV16" s="2">
        <f t="shared" si="18"/>
        <v>0</v>
      </c>
      <c r="DX16" s="6" t="s">
        <v>9</v>
      </c>
      <c r="DY16" s="8">
        <f>B_countdownpres</f>
        <v>0</v>
      </c>
      <c r="DZ16" s="8">
        <f>mean_countdownpres</f>
        <v>0</v>
      </c>
      <c r="EA16" s="8"/>
      <c r="EB16" s="2">
        <f t="shared" si="19"/>
        <v>0</v>
      </c>
      <c r="ED16" s="6" t="s">
        <v>9</v>
      </c>
      <c r="EE16" s="8">
        <f>B_countdownpres</f>
        <v>0</v>
      </c>
      <c r="EF16" s="8">
        <f>mean_countdownpres</f>
        <v>0</v>
      </c>
      <c r="EG16" s="8"/>
      <c r="EH16" s="2">
        <f t="shared" si="20"/>
        <v>0</v>
      </c>
      <c r="EJ16" s="6" t="s">
        <v>9</v>
      </c>
      <c r="EK16" s="8">
        <f>B_countdownpres</f>
        <v>0</v>
      </c>
      <c r="EL16" s="8">
        <f>mean_countdownpres</f>
        <v>0</v>
      </c>
      <c r="EM16" s="8"/>
      <c r="EN16" s="2">
        <f t="shared" si="21"/>
        <v>0</v>
      </c>
      <c r="EP16" s="6" t="s">
        <v>9</v>
      </c>
      <c r="EQ16" s="8">
        <f>B_countdownpres</f>
        <v>0</v>
      </c>
      <c r="ER16" s="8">
        <f>mean_countdownpres</f>
        <v>0</v>
      </c>
      <c r="ES16" s="8"/>
      <c r="ET16" s="2">
        <f t="shared" si="22"/>
        <v>0</v>
      </c>
      <c r="EV16" s="6" t="s">
        <v>9</v>
      </c>
      <c r="EW16" s="8">
        <f>B_countdownpres</f>
        <v>0</v>
      </c>
      <c r="EX16" s="8">
        <f>mean_countdownpres</f>
        <v>0</v>
      </c>
      <c r="EY16" s="8"/>
      <c r="EZ16" s="2">
        <f t="shared" si="23"/>
        <v>0</v>
      </c>
      <c r="FB16" s="6" t="s">
        <v>9</v>
      </c>
      <c r="FC16" s="8">
        <f>B_countdownpres</f>
        <v>0</v>
      </c>
      <c r="FD16" s="8">
        <f>mean_countdownpres</f>
        <v>0</v>
      </c>
      <c r="FE16" s="8"/>
      <c r="FF16" s="2">
        <f t="shared" si="24"/>
        <v>0</v>
      </c>
      <c r="FH16" s="6" t="s">
        <v>9</v>
      </c>
      <c r="FI16" s="8">
        <f>B_countdownpres</f>
        <v>0</v>
      </c>
      <c r="FJ16" s="8">
        <f>mean_countdownpres</f>
        <v>0</v>
      </c>
      <c r="FK16" s="8"/>
      <c r="FL16" s="2">
        <f t="shared" si="25"/>
        <v>0</v>
      </c>
      <c r="FN16" s="6" t="s">
        <v>9</v>
      </c>
      <c r="FO16" s="8">
        <f>B_countdownpres</f>
        <v>0</v>
      </c>
      <c r="FP16" s="8">
        <f>mean_countdownpres</f>
        <v>0</v>
      </c>
      <c r="FQ16" s="8"/>
      <c r="FR16" s="2">
        <f t="shared" si="26"/>
        <v>0</v>
      </c>
      <c r="FT16" s="6" t="s">
        <v>9</v>
      </c>
      <c r="FU16" s="8">
        <f>B_countdownpres</f>
        <v>0</v>
      </c>
      <c r="FV16" s="8">
        <f>mean_countdownpres</f>
        <v>0</v>
      </c>
      <c r="FW16" s="8"/>
      <c r="FX16" s="2">
        <f t="shared" si="27"/>
        <v>0</v>
      </c>
      <c r="FZ16" s="6" t="s">
        <v>9</v>
      </c>
      <c r="GA16" s="8">
        <f>B_countdownpres</f>
        <v>0</v>
      </c>
      <c r="GB16" s="8">
        <f>mean_countdownpres</f>
        <v>0</v>
      </c>
      <c r="GC16" s="8"/>
      <c r="GD16" s="2">
        <f t="shared" si="28"/>
        <v>0</v>
      </c>
    </row>
    <row r="17" spans="1:186">
      <c r="A17" s="3">
        <f t="shared" si="29"/>
        <v>-3.3572597400000017</v>
      </c>
      <c r="B17" s="12">
        <f>BT19</f>
        <v>-3.6016318907954394</v>
      </c>
      <c r="C17" s="13">
        <f>BT21</f>
        <v>2.6554777210804958E-2</v>
      </c>
      <c r="D17" s="12">
        <f>BT24</f>
        <v>6.240372644539165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  <c r="CT17" s="7"/>
      <c r="CU17" s="5"/>
      <c r="CZ17" s="7"/>
      <c r="DA17" s="5"/>
      <c r="DF17" s="7"/>
      <c r="DG17" s="5"/>
      <c r="DL17" s="7"/>
      <c r="DM17" s="5"/>
      <c r="DR17" s="7"/>
      <c r="DS17" s="5"/>
      <c r="DX17" s="7"/>
      <c r="DY17" s="5"/>
      <c r="ED17" s="7"/>
      <c r="EE17" s="5"/>
      <c r="EJ17" s="7"/>
      <c r="EK17" s="5"/>
      <c r="EP17" s="7"/>
      <c r="EQ17" s="5"/>
      <c r="EV17" s="7"/>
      <c r="EW17" s="5"/>
      <c r="FB17" s="7"/>
      <c r="FC17" s="5"/>
      <c r="FH17" s="7"/>
      <c r="FI17" s="5"/>
      <c r="FN17" s="7"/>
      <c r="FO17" s="5"/>
      <c r="FT17" s="7"/>
      <c r="FU17" s="5"/>
      <c r="FZ17" s="7"/>
      <c r="GA17" s="5"/>
    </row>
    <row r="18" spans="1:186">
      <c r="A18" s="3">
        <f t="shared" si="29"/>
        <v>-2.3817630300000019</v>
      </c>
      <c r="B18" s="12">
        <f>BZ19</f>
        <v>-3.1445864907954402</v>
      </c>
      <c r="C18" s="13">
        <f>BZ21</f>
        <v>4.1305116257116525E-2</v>
      </c>
      <c r="D18" s="12">
        <f>BZ24</f>
        <v>9.7067023204223837</v>
      </c>
      <c r="F18" s="10"/>
      <c r="G18" s="8"/>
      <c r="H18" s="8"/>
      <c r="I18" s="8"/>
      <c r="J18" s="8"/>
      <c r="K18" s="8"/>
      <c r="L18" s="8"/>
    </row>
    <row r="19" spans="1:186">
      <c r="A19" s="3">
        <f t="shared" si="29"/>
        <v>-1.4062663200000018</v>
      </c>
      <c r="B19" s="12">
        <f>CF19</f>
        <v>-2.6875410907954405</v>
      </c>
      <c r="C19" s="13">
        <f>CF21</f>
        <v>6.3712543008327974E-2</v>
      </c>
      <c r="D19" s="12">
        <f>CF24</f>
        <v>14.972447606957074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-4.1105112666548393</v>
      </c>
      <c r="V19" s="2" t="s">
        <v>12</v>
      </c>
      <c r="X19" s="2">
        <f>(SUM(X9:X17))</f>
        <v>-3.2020590357546403</v>
      </c>
      <c r="AB19" s="2" t="s">
        <v>12</v>
      </c>
      <c r="AD19" s="2">
        <f>(SUM(AD9:AD17))</f>
        <v>-5.0189634975550392</v>
      </c>
      <c r="AH19" s="2" t="s">
        <v>12</v>
      </c>
      <c r="AJ19" s="2">
        <f>(SUM(AJ9:AJ17))</f>
        <v>-6.3439042907954386</v>
      </c>
      <c r="AN19" s="2" t="s">
        <v>12</v>
      </c>
      <c r="AP19" s="2">
        <f>(SUM(AP9:AP17))</f>
        <v>-5.8868588907954393</v>
      </c>
      <c r="AT19" s="2" t="s">
        <v>12</v>
      </c>
      <c r="AV19" s="2">
        <f>(SUM(AV9:AV17))</f>
        <v>-5.4298134907954392</v>
      </c>
      <c r="AZ19" s="2" t="s">
        <v>12</v>
      </c>
      <c r="BB19" s="2">
        <f>(SUM(BB9:BB17))</f>
        <v>-4.972768090795439</v>
      </c>
      <c r="BF19" s="2" t="s">
        <v>12</v>
      </c>
      <c r="BH19" s="2">
        <f>(SUM(BH9:BH17))</f>
        <v>-4.5157226907954389</v>
      </c>
      <c r="BL19" s="2" t="s">
        <v>12</v>
      </c>
      <c r="BN19" s="2">
        <f>(SUM(BN9:BN17))</f>
        <v>-4.0586772907954387</v>
      </c>
      <c r="BR19" s="2" t="s">
        <v>12</v>
      </c>
      <c r="BT19" s="2">
        <f>(SUM(BT9:BT17))</f>
        <v>-3.6016318907954394</v>
      </c>
      <c r="BX19" s="2" t="s">
        <v>12</v>
      </c>
      <c r="BZ19" s="2">
        <f>(SUM(BZ9:BZ17))</f>
        <v>-3.1445864907954402</v>
      </c>
      <c r="CD19" s="2" t="s">
        <v>12</v>
      </c>
      <c r="CF19" s="2">
        <f>(SUM(CF9:CF17))</f>
        <v>-2.6875410907954405</v>
      </c>
      <c r="CJ19" s="2" t="s">
        <v>12</v>
      </c>
      <c r="CL19" s="2">
        <f>(SUM(CL9:CL17))</f>
        <v>-2.2304956907954403</v>
      </c>
      <c r="CP19" s="2" t="s">
        <v>12</v>
      </c>
      <c r="CR19" s="2">
        <f>(SUM(CR9:CR17))</f>
        <v>-1.7734502907954399</v>
      </c>
      <c r="CV19" s="2" t="s">
        <v>12</v>
      </c>
      <c r="CX19" s="2">
        <f>(SUM(CX9:CX17))</f>
        <v>-3.1197251994613202</v>
      </c>
      <c r="DB19" s="2" t="s">
        <v>12</v>
      </c>
      <c r="DD19" s="2">
        <f>(SUM(DD9:DD17))</f>
        <v>-3.1197251994613202</v>
      </c>
      <c r="DH19" s="2" t="s">
        <v>12</v>
      </c>
      <c r="DJ19" s="2">
        <f>(SUM(DJ9:DJ17))</f>
        <v>-3.1197251994613202</v>
      </c>
      <c r="DN19" s="2" t="s">
        <v>12</v>
      </c>
      <c r="DP19" s="2">
        <f>(SUM(DP9:DP17))</f>
        <v>-2.8081010513079194</v>
      </c>
      <c r="DT19" s="2" t="s">
        <v>12</v>
      </c>
      <c r="DV19" s="2">
        <f>(SUM(DV9:DV17))</f>
        <v>-2.8081010513079194</v>
      </c>
      <c r="DZ19" s="2" t="s">
        <v>12</v>
      </c>
      <c r="EB19" s="2">
        <f>(SUM(EB9:EB17))</f>
        <v>-2.8081010513079194</v>
      </c>
      <c r="EF19" s="2" t="s">
        <v>12</v>
      </c>
      <c r="EH19" s="2">
        <f>(SUM(EH9:EH17))</f>
        <v>-3.5059863994014</v>
      </c>
      <c r="EL19" s="2" t="s">
        <v>12</v>
      </c>
      <c r="EN19" s="2">
        <f>(SUM(EN9:EN17))</f>
        <v>-3.5059863994014</v>
      </c>
      <c r="ER19" s="2" t="s">
        <v>12</v>
      </c>
      <c r="ET19" s="2">
        <f>(SUM(ET9:ET17))</f>
        <v>-3.5059863994014</v>
      </c>
      <c r="EX19" s="2" t="s">
        <v>12</v>
      </c>
      <c r="EZ19" s="2">
        <f>(SUM(EZ9:EZ17))</f>
        <v>-2.5908182276619001</v>
      </c>
      <c r="FD19" s="2" t="s">
        <v>12</v>
      </c>
      <c r="FF19" s="2">
        <f>(SUM(FF9:FF17))</f>
        <v>-2.5908182276619001</v>
      </c>
      <c r="FJ19" s="2" t="s">
        <v>12</v>
      </c>
      <c r="FL19" s="2">
        <f>(SUM(FL9:FL17))</f>
        <v>-2.5908182276619001</v>
      </c>
      <c r="FP19" s="2" t="s">
        <v>12</v>
      </c>
      <c r="FR19" s="2">
        <f>(SUM(FR9:FR17))</f>
        <v>-2.4284083138713197</v>
      </c>
      <c r="FV19" s="2" t="s">
        <v>12</v>
      </c>
      <c r="FX19" s="2">
        <f>(SUM(FX9:FX17))</f>
        <v>-2.4284083138713197</v>
      </c>
      <c r="GB19" s="2" t="s">
        <v>12</v>
      </c>
      <c r="GD19" s="2">
        <f>(SUM(GD9:GD17))</f>
        <v>-2.4284083138713197</v>
      </c>
    </row>
    <row r="20" spans="1:186">
      <c r="A20" s="3">
        <f t="shared" si="29"/>
        <v>-0.4307696100000018</v>
      </c>
      <c r="B20" s="12">
        <f>CL19</f>
        <v>-2.2304956907954403</v>
      </c>
      <c r="C20" s="13">
        <f>CL21</f>
        <v>9.7045196201140535E-2</v>
      </c>
      <c r="D20" s="12">
        <f>CL24</f>
        <v>22.805621107268024</v>
      </c>
      <c r="F20" s="10"/>
      <c r="G20" s="8"/>
      <c r="H20" s="8"/>
      <c r="I20" s="8"/>
      <c r="J20" s="8"/>
      <c r="K20" s="8"/>
      <c r="L20" s="8"/>
    </row>
    <row r="21" spans="1:186">
      <c r="A21" s="3">
        <f>max_L1.logitstories</f>
        <v>0.54472710000000002</v>
      </c>
      <c r="B21" s="12">
        <f>CR19</f>
        <v>-1.7734502907954399</v>
      </c>
      <c r="C21" s="13">
        <f>CR21</f>
        <v>0.14511377614121426</v>
      </c>
      <c r="D21" s="12">
        <f>CR24</f>
        <v>34.101737393185353</v>
      </c>
      <c r="E21" s="3" t="s">
        <v>60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1.6134787286617137E-2</v>
      </c>
      <c r="V21" s="2" t="s">
        <v>13</v>
      </c>
      <c r="X21" s="2">
        <f>(1/(1+(EXP(-X19))))</f>
        <v>3.9088311120273014E-2</v>
      </c>
      <c r="AB21" s="2" t="s">
        <v>13</v>
      </c>
      <c r="AD21" s="2">
        <f>(1/(1+(EXP(-AD19))))</f>
        <v>6.5679526626424064E-3</v>
      </c>
      <c r="AH21" s="2" t="s">
        <v>13</v>
      </c>
      <c r="AJ21" s="2">
        <f>(1/(1+(EXP(-AJ19))))</f>
        <v>1.7543441850311752E-3</v>
      </c>
      <c r="AN21" s="2" t="s">
        <v>13</v>
      </c>
      <c r="AP21" s="2">
        <f>(1/(1+(EXP(-AP19))))</f>
        <v>2.7679986541567516E-3</v>
      </c>
      <c r="AT21" s="2" t="s">
        <v>13</v>
      </c>
      <c r="AV21" s="2">
        <f>(1/(1+(EXP(-AV19))))</f>
        <v>4.3647785555675882E-3</v>
      </c>
      <c r="AZ21" s="2" t="s">
        <v>13</v>
      </c>
      <c r="BB21" s="2">
        <f>(1/(1+(EXP(-BB19))))</f>
        <v>6.8763438486324734E-3</v>
      </c>
      <c r="BF21" s="2" t="s">
        <v>13</v>
      </c>
      <c r="BH21" s="2">
        <f>(1/(1+(EXP(-BH19))))</f>
        <v>1.0817403273583369E-2</v>
      </c>
      <c r="BL21" s="2" t="s">
        <v>13</v>
      </c>
      <c r="BN21" s="2">
        <f>(1/(1+(EXP(-BN19))))</f>
        <v>1.6978597858020434E-2</v>
      </c>
      <c r="BR21" s="2" t="s">
        <v>13</v>
      </c>
      <c r="BT21" s="2">
        <f>(1/(1+(EXP(-BT19))))</f>
        <v>2.6554777210804958E-2</v>
      </c>
      <c r="BX21" s="2" t="s">
        <v>13</v>
      </c>
      <c r="BZ21" s="2">
        <f>(1/(1+(EXP(-BZ19))))</f>
        <v>4.1305116257116525E-2</v>
      </c>
      <c r="CD21" s="2" t="s">
        <v>13</v>
      </c>
      <c r="CF21" s="2">
        <f>(1/(1+(EXP(-CF19))))</f>
        <v>6.3712543008327974E-2</v>
      </c>
      <c r="CJ21" s="2" t="s">
        <v>13</v>
      </c>
      <c r="CL21" s="2">
        <f>(1/(1+(EXP(-CL19))))</f>
        <v>9.7045196201140535E-2</v>
      </c>
      <c r="CP21" s="2" t="s">
        <v>13</v>
      </c>
      <c r="CR21" s="2">
        <f>(1/(1+(EXP(-CR19))))</f>
        <v>0.14511377614121426</v>
      </c>
      <c r="CV21" s="2" t="s">
        <v>13</v>
      </c>
      <c r="CX21" s="2">
        <f>(1/(1+(EXP(-CX19))))</f>
        <v>4.2300903034017873E-2</v>
      </c>
      <c r="DB21" s="2" t="s">
        <v>13</v>
      </c>
      <c r="DD21" s="2">
        <f>(1/(1+(EXP(-DD19))))</f>
        <v>4.2300903034017873E-2</v>
      </c>
      <c r="DH21" s="2" t="s">
        <v>13</v>
      </c>
      <c r="DJ21" s="2">
        <f>(1/(1+(EXP(-DJ19))))</f>
        <v>4.2300903034017873E-2</v>
      </c>
      <c r="DN21" s="2" t="s">
        <v>13</v>
      </c>
      <c r="DP21" s="2">
        <f>(1/(1+(EXP(-DP19))))</f>
        <v>5.6887977014255756E-2</v>
      </c>
      <c r="DT21" s="2" t="s">
        <v>13</v>
      </c>
      <c r="DV21" s="2">
        <f>(1/(1+(EXP(-DV19))))</f>
        <v>5.6887977014255756E-2</v>
      </c>
      <c r="DZ21" s="2" t="s">
        <v>13</v>
      </c>
      <c r="EB21" s="2">
        <f>(1/(1+(EXP(-EB19))))</f>
        <v>5.6887977014255756E-2</v>
      </c>
      <c r="EF21" s="2" t="s">
        <v>13</v>
      </c>
      <c r="EH21" s="2">
        <f>(1/(1+(EXP(-EH19))))</f>
        <v>2.9142378689879601E-2</v>
      </c>
      <c r="EL21" s="2" t="s">
        <v>13</v>
      </c>
      <c r="EN21" s="2">
        <f>(1/(1+(EXP(-EN19))))</f>
        <v>2.9142378689879601E-2</v>
      </c>
      <c r="ER21" s="2" t="s">
        <v>13</v>
      </c>
      <c r="ET21" s="2">
        <f>(1/(1+(EXP(-ET19))))</f>
        <v>2.9142378689879601E-2</v>
      </c>
      <c r="EX21" s="2" t="s">
        <v>13</v>
      </c>
      <c r="EZ21" s="2">
        <f>(1/(1+(EXP(-EZ19))))</f>
        <v>6.9731686430422837E-2</v>
      </c>
      <c r="FD21" s="2" t="s">
        <v>13</v>
      </c>
      <c r="FF21" s="2">
        <f>(1/(1+(EXP(-FF19))))</f>
        <v>6.9731686430422837E-2</v>
      </c>
      <c r="FJ21" s="2" t="s">
        <v>13</v>
      </c>
      <c r="FL21" s="2">
        <f>(1/(1+(EXP(-FL19))))</f>
        <v>6.9731686430422837E-2</v>
      </c>
      <c r="FP21" s="2" t="s">
        <v>13</v>
      </c>
      <c r="FR21" s="2">
        <f>(1/(1+(EXP(-FR19))))</f>
        <v>8.1031914292614235E-2</v>
      </c>
      <c r="FV21" s="2" t="s">
        <v>13</v>
      </c>
      <c r="FX21" s="2">
        <f>(1/(1+(EXP(-FX19))))</f>
        <v>8.1031914292614235E-2</v>
      </c>
      <c r="GB21" s="2" t="s">
        <v>13</v>
      </c>
      <c r="GD21" s="2">
        <f>(1/(1+(EXP(-GD19))))</f>
        <v>8.1031914292614235E-2</v>
      </c>
    </row>
    <row r="22" spans="1:186">
      <c r="F22" s="10"/>
      <c r="G22" s="8"/>
      <c r="H22" s="8"/>
      <c r="I22" s="8"/>
      <c r="J22" s="8"/>
      <c r="K22" s="8"/>
      <c r="L22" s="8"/>
      <c r="P22" s="2" t="s">
        <v>35</v>
      </c>
      <c r="R22" s="2">
        <f>ABS($R$21-R21)</f>
        <v>0</v>
      </c>
      <c r="V22" s="2" t="s">
        <v>35</v>
      </c>
      <c r="X22" s="2">
        <f>ABS($R$21-X21)</f>
        <v>2.2953523833655877E-2</v>
      </c>
      <c r="AB22" s="2" t="s">
        <v>35</v>
      </c>
      <c r="AD22" s="2">
        <f>ABS($R$21-AD21)</f>
        <v>9.566834623974731E-3</v>
      </c>
      <c r="AH22" s="2" t="s">
        <v>35</v>
      </c>
      <c r="AJ22" s="2">
        <f>ABS($R$21-AJ21)</f>
        <v>1.4380443101585962E-2</v>
      </c>
      <c r="AN22" s="2" t="s">
        <v>35</v>
      </c>
      <c r="AP22" s="2">
        <f>ABS($R$21-AP21)</f>
        <v>1.3366788632460385E-2</v>
      </c>
      <c r="AT22" s="2" t="s">
        <v>35</v>
      </c>
      <c r="AV22" s="2">
        <f>ABS($R$21-AV21)</f>
        <v>1.1770008731049549E-2</v>
      </c>
      <c r="AZ22" s="2" t="s">
        <v>35</v>
      </c>
      <c r="BB22" s="2">
        <f>ABS($R$21-BB21)</f>
        <v>9.258443437984664E-3</v>
      </c>
      <c r="BF22" s="2" t="s">
        <v>35</v>
      </c>
      <c r="BH22" s="2">
        <f>ABS($R$21-BH21)</f>
        <v>5.3173840130337682E-3</v>
      </c>
      <c r="BL22" s="2" t="s">
        <v>35</v>
      </c>
      <c r="BN22" s="2">
        <f>ABS($R$21-BN21)</f>
        <v>8.438105714032966E-4</v>
      </c>
      <c r="BR22" s="2" t="s">
        <v>35</v>
      </c>
      <c r="BT22" s="2">
        <f>ABS($R$21-BT21)</f>
        <v>1.0419989924187821E-2</v>
      </c>
      <c r="BX22" s="2" t="s">
        <v>35</v>
      </c>
      <c r="BZ22" s="2">
        <f>ABS($R$21-BZ21)</f>
        <v>2.5170328970499388E-2</v>
      </c>
      <c r="CD22" s="2" t="s">
        <v>35</v>
      </c>
      <c r="CF22" s="2">
        <f>ABS($R$21-CF21)</f>
        <v>4.7577755721710836E-2</v>
      </c>
      <c r="CJ22" s="2" t="s">
        <v>35</v>
      </c>
      <c r="CL22" s="2">
        <f>ABS($R$21-CL21)</f>
        <v>8.0910408914523391E-2</v>
      </c>
      <c r="CP22" s="2" t="s">
        <v>35</v>
      </c>
      <c r="CR22" s="2">
        <f>ABS($R$21-CR21)</f>
        <v>0.12897898885459713</v>
      </c>
      <c r="CV22" s="2" t="s">
        <v>35</v>
      </c>
      <c r="CX22" s="2">
        <f>ABS($CX$21-CX21)</f>
        <v>0</v>
      </c>
      <c r="DB22" s="2" t="s">
        <v>35</v>
      </c>
      <c r="DD22" s="2">
        <f>ABS($CX$21-DD21)</f>
        <v>0</v>
      </c>
      <c r="DH22" s="2" t="s">
        <v>35</v>
      </c>
      <c r="DJ22" s="2">
        <f>ABS($CX$21-DJ21)</f>
        <v>0</v>
      </c>
      <c r="DN22" s="2" t="s">
        <v>35</v>
      </c>
      <c r="DP22" s="2">
        <f>ABS($DP$21-DP21)</f>
        <v>0</v>
      </c>
      <c r="DT22" s="2" t="s">
        <v>35</v>
      </c>
      <c r="DV22" s="2">
        <f>ABS($DP$21-DV21)</f>
        <v>0</v>
      </c>
      <c r="DZ22" s="2" t="s">
        <v>35</v>
      </c>
      <c r="EB22" s="2">
        <f>ABS($DP$21-EB21)</f>
        <v>0</v>
      </c>
      <c r="EF22" s="2" t="s">
        <v>35</v>
      </c>
      <c r="EH22" s="2">
        <f>ABS($EH$21-EH21)</f>
        <v>0</v>
      </c>
      <c r="EL22" s="2" t="s">
        <v>35</v>
      </c>
      <c r="EN22" s="2">
        <f>ABS($EH$21-EN21)</f>
        <v>0</v>
      </c>
      <c r="ER22" s="2" t="s">
        <v>35</v>
      </c>
      <c r="ET22" s="2">
        <f>ABS($EH$21-ET21)</f>
        <v>0</v>
      </c>
      <c r="EX22" s="2" t="s">
        <v>35</v>
      </c>
      <c r="EZ22" s="2">
        <f>ABS($EZ$21-EZ21)</f>
        <v>0</v>
      </c>
      <c r="FD22" s="2" t="s">
        <v>35</v>
      </c>
      <c r="FF22" s="2">
        <f>ABS($EZ$21-FF21)</f>
        <v>0</v>
      </c>
      <c r="FJ22" s="2" t="s">
        <v>35</v>
      </c>
      <c r="FL22" s="2">
        <f>ABS($EZ$21-FL21)</f>
        <v>0</v>
      </c>
      <c r="FP22" s="2" t="s">
        <v>35</v>
      </c>
      <c r="FR22" s="2">
        <f>ABS($FR$21-FR21)</f>
        <v>0</v>
      </c>
      <c r="FV22" s="2" t="s">
        <v>35</v>
      </c>
      <c r="FX22" s="2">
        <f>ABS($FR$21-FX21)</f>
        <v>0</v>
      </c>
      <c r="GB22" s="2" t="s">
        <v>35</v>
      </c>
      <c r="GD22" s="2">
        <f>ABS($FR$21-GD21)</f>
        <v>0</v>
      </c>
    </row>
    <row r="23" spans="1:186">
      <c r="A23" s="3" t="s">
        <v>85</v>
      </c>
      <c r="D23" s="12">
        <f>D21-D11</f>
        <v>33.689466509703024</v>
      </c>
      <c r="P23" s="2" t="s">
        <v>36</v>
      </c>
      <c r="R23" s="9">
        <v>235</v>
      </c>
      <c r="V23" s="2" t="s">
        <v>36</v>
      </c>
      <c r="X23" s="9">
        <v>235</v>
      </c>
      <c r="AB23" s="2" t="s">
        <v>36</v>
      </c>
      <c r="AD23" s="9">
        <v>235</v>
      </c>
      <c r="AH23" s="2" t="s">
        <v>36</v>
      </c>
      <c r="AJ23" s="9">
        <v>235</v>
      </c>
      <c r="AN23" s="2" t="s">
        <v>36</v>
      </c>
      <c r="AP23" s="9">
        <v>235</v>
      </c>
      <c r="AT23" s="2" t="s">
        <v>36</v>
      </c>
      <c r="AV23" s="9">
        <v>235</v>
      </c>
      <c r="AZ23" s="2" t="s">
        <v>36</v>
      </c>
      <c r="BB23" s="9">
        <v>235</v>
      </c>
      <c r="BF23" s="2" t="s">
        <v>36</v>
      </c>
      <c r="BH23" s="9">
        <v>235</v>
      </c>
      <c r="BL23" s="2" t="s">
        <v>36</v>
      </c>
      <c r="BN23" s="9">
        <v>235</v>
      </c>
      <c r="BR23" s="2" t="s">
        <v>36</v>
      </c>
      <c r="BT23" s="9">
        <v>235</v>
      </c>
      <c r="BX23" s="2" t="s">
        <v>36</v>
      </c>
      <c r="BZ23" s="9">
        <v>235</v>
      </c>
      <c r="CD23" s="2" t="s">
        <v>36</v>
      </c>
      <c r="CF23" s="9">
        <v>235</v>
      </c>
      <c r="CJ23" s="2" t="s">
        <v>36</v>
      </c>
      <c r="CL23" s="9">
        <v>235</v>
      </c>
      <c r="CP23" s="2" t="s">
        <v>36</v>
      </c>
      <c r="CR23" s="9">
        <v>235</v>
      </c>
      <c r="CV23" s="2" t="s">
        <v>36</v>
      </c>
      <c r="CX23" s="9">
        <v>235</v>
      </c>
      <c r="DB23" s="2" t="s">
        <v>36</v>
      </c>
      <c r="DD23" s="9">
        <v>235</v>
      </c>
      <c r="DH23" s="2" t="s">
        <v>36</v>
      </c>
      <c r="DJ23" s="9">
        <v>235</v>
      </c>
      <c r="DN23" s="2" t="s">
        <v>36</v>
      </c>
      <c r="DP23" s="9">
        <v>235</v>
      </c>
      <c r="DT23" s="2" t="s">
        <v>36</v>
      </c>
      <c r="DV23" s="9">
        <v>235</v>
      </c>
      <c r="DZ23" s="2" t="s">
        <v>36</v>
      </c>
      <c r="EB23" s="9">
        <v>235</v>
      </c>
      <c r="EF23" s="2" t="s">
        <v>36</v>
      </c>
      <c r="EH23" s="9">
        <v>235</v>
      </c>
      <c r="EL23" s="2" t="s">
        <v>36</v>
      </c>
      <c r="EN23" s="9">
        <v>235</v>
      </c>
      <c r="ER23" s="2" t="s">
        <v>36</v>
      </c>
      <c r="ET23" s="9">
        <v>235</v>
      </c>
      <c r="EX23" s="2" t="s">
        <v>36</v>
      </c>
      <c r="EZ23" s="9">
        <v>235</v>
      </c>
      <c r="FD23" s="2" t="s">
        <v>36</v>
      </c>
      <c r="FF23" s="9">
        <v>235</v>
      </c>
      <c r="FJ23" s="2" t="s">
        <v>36</v>
      </c>
      <c r="FL23" s="9">
        <v>235</v>
      </c>
      <c r="FP23" s="2" t="s">
        <v>36</v>
      </c>
      <c r="FR23" s="9">
        <v>235</v>
      </c>
      <c r="FV23" s="2" t="s">
        <v>36</v>
      </c>
      <c r="FX23" s="9">
        <v>235</v>
      </c>
      <c r="GB23" s="2" t="s">
        <v>36</v>
      </c>
      <c r="GD23" s="9">
        <v>235</v>
      </c>
    </row>
    <row r="24" spans="1:186">
      <c r="A24" s="3">
        <f>A21-A20</f>
        <v>0.97549671000000182</v>
      </c>
      <c r="P24" s="2" t="s">
        <v>34</v>
      </c>
      <c r="R24" s="9">
        <f>R21*R23</f>
        <v>3.7916750123550274</v>
      </c>
      <c r="V24" s="2" t="s">
        <v>34</v>
      </c>
      <c r="X24" s="9">
        <f>X21*X23</f>
        <v>9.185753113264159</v>
      </c>
      <c r="AB24" s="2" t="s">
        <v>34</v>
      </c>
      <c r="AD24" s="9">
        <f>AD21*AD23</f>
        <v>1.5434688757209656</v>
      </c>
      <c r="AH24" s="2" t="s">
        <v>34</v>
      </c>
      <c r="AJ24" s="9">
        <f>AJ21*AJ23</f>
        <v>0.41227088348232616</v>
      </c>
      <c r="AN24" s="2" t="s">
        <v>34</v>
      </c>
      <c r="AP24" s="9">
        <f>AP21*AP23</f>
        <v>0.65047968372683662</v>
      </c>
      <c r="AT24" s="2" t="s">
        <v>34</v>
      </c>
      <c r="AV24" s="9">
        <f>AV21*AV23</f>
        <v>1.0257229605583833</v>
      </c>
      <c r="AZ24" s="2" t="s">
        <v>34</v>
      </c>
      <c r="BB24" s="9">
        <f>BB21*BB23</f>
        <v>1.6159408044286312</v>
      </c>
      <c r="BF24" s="2" t="s">
        <v>34</v>
      </c>
      <c r="BH24" s="9">
        <f>BH21*BH23</f>
        <v>2.5420897692920916</v>
      </c>
      <c r="BL24" s="2" t="s">
        <v>34</v>
      </c>
      <c r="BN24" s="9">
        <f>BN21*BN23</f>
        <v>3.9899704966348022</v>
      </c>
      <c r="BR24" s="2" t="s">
        <v>34</v>
      </c>
      <c r="BT24" s="9">
        <f>BT21*BT23</f>
        <v>6.240372644539165</v>
      </c>
      <c r="BX24" s="2" t="s">
        <v>34</v>
      </c>
      <c r="BZ24" s="9">
        <f>BZ21*BZ23</f>
        <v>9.7067023204223837</v>
      </c>
      <c r="CD24" s="2" t="s">
        <v>34</v>
      </c>
      <c r="CF24" s="9">
        <f>CF21*CF23</f>
        <v>14.972447606957074</v>
      </c>
      <c r="CJ24" s="2" t="s">
        <v>34</v>
      </c>
      <c r="CL24" s="9">
        <f>CL21*CL23</f>
        <v>22.805621107268024</v>
      </c>
      <c r="CP24" s="2" t="s">
        <v>34</v>
      </c>
      <c r="CR24" s="9">
        <f>CR21*CR23</f>
        <v>34.101737393185353</v>
      </c>
      <c r="CV24" s="2" t="s">
        <v>34</v>
      </c>
      <c r="CX24" s="9">
        <f>CX21*CX23</f>
        <v>9.9407122129941996</v>
      </c>
      <c r="DB24" s="2" t="s">
        <v>34</v>
      </c>
      <c r="DD24" s="9">
        <f>DD21*DD23</f>
        <v>9.9407122129941996</v>
      </c>
      <c r="DH24" s="2" t="s">
        <v>34</v>
      </c>
      <c r="DJ24" s="9">
        <f>DJ21*DJ23</f>
        <v>9.9407122129941996</v>
      </c>
      <c r="DN24" s="2" t="s">
        <v>34</v>
      </c>
      <c r="DP24" s="9">
        <f>DP21*DP23</f>
        <v>13.368674598350102</v>
      </c>
      <c r="DT24" s="2" t="s">
        <v>34</v>
      </c>
      <c r="DV24" s="9">
        <f>DV21*DV23</f>
        <v>13.368674598350102</v>
      </c>
      <c r="DZ24" s="2" t="s">
        <v>34</v>
      </c>
      <c r="EB24" s="9">
        <f>EB21*EB23</f>
        <v>13.368674598350102</v>
      </c>
      <c r="EF24" s="2" t="s">
        <v>34</v>
      </c>
      <c r="EH24" s="9">
        <f>EH21*EH23</f>
        <v>6.8484589921217065</v>
      </c>
      <c r="EL24" s="2" t="s">
        <v>34</v>
      </c>
      <c r="EN24" s="9">
        <f>EN21*EN23</f>
        <v>6.8484589921217065</v>
      </c>
      <c r="ER24" s="2" t="s">
        <v>34</v>
      </c>
      <c r="ET24" s="9">
        <f>ET21*ET23</f>
        <v>6.8484589921217065</v>
      </c>
      <c r="EX24" s="2" t="s">
        <v>34</v>
      </c>
      <c r="EZ24" s="9">
        <f>EZ21*EZ23</f>
        <v>16.386946311149366</v>
      </c>
      <c r="FD24" s="2" t="s">
        <v>34</v>
      </c>
      <c r="FF24" s="9">
        <f>FF21*FF23</f>
        <v>16.386946311149366</v>
      </c>
      <c r="FJ24" s="2" t="s">
        <v>34</v>
      </c>
      <c r="FL24" s="9">
        <f>FL21*FL23</f>
        <v>16.386946311149366</v>
      </c>
      <c r="FP24" s="2" t="s">
        <v>34</v>
      </c>
      <c r="FR24" s="9">
        <f>FR21*FR23</f>
        <v>19.042499858764344</v>
      </c>
      <c r="FV24" s="2" t="s">
        <v>34</v>
      </c>
      <c r="FX24" s="9">
        <f>FX21*FX23</f>
        <v>19.042499858764344</v>
      </c>
      <c r="GB24" s="2" t="s">
        <v>34</v>
      </c>
      <c r="GD24" s="9">
        <f>GD21*GD23</f>
        <v>19.042499858764344</v>
      </c>
    </row>
    <row r="25" spans="1:186">
      <c r="P25" s="2" t="s">
        <v>10</v>
      </c>
      <c r="R25" s="2">
        <f>R22*R23</f>
        <v>0</v>
      </c>
      <c r="V25" s="2" t="s">
        <v>10</v>
      </c>
      <c r="X25" s="2">
        <f>X22*X23</f>
        <v>5.3940781009091312</v>
      </c>
      <c r="AB25" s="2" t="s">
        <v>10</v>
      </c>
      <c r="AD25" s="2">
        <f>AD22*AD23</f>
        <v>2.248206136634062</v>
      </c>
      <c r="AH25" s="2" t="s">
        <v>10</v>
      </c>
      <c r="AJ25" s="2">
        <f>AJ22*AJ23</f>
        <v>3.379404128872701</v>
      </c>
      <c r="AN25" s="2" t="s">
        <v>10</v>
      </c>
      <c r="AP25" s="2">
        <f>AP22*AP23</f>
        <v>3.1411953286281906</v>
      </c>
      <c r="AT25" s="2" t="s">
        <v>10</v>
      </c>
      <c r="AV25" s="2">
        <f>AV22*AV23</f>
        <v>2.7659520517966443</v>
      </c>
      <c r="AZ25" s="2" t="s">
        <v>10</v>
      </c>
      <c r="BB25" s="2">
        <f>BB22*BB23</f>
        <v>2.1757342079263959</v>
      </c>
      <c r="BF25" s="2" t="s">
        <v>10</v>
      </c>
      <c r="BH25" s="2">
        <f>BH22*BH23</f>
        <v>1.2495852430629355</v>
      </c>
      <c r="BL25" s="2" t="s">
        <v>10</v>
      </c>
      <c r="BN25" s="2">
        <f>BN22*BN23</f>
        <v>0.1982954842797747</v>
      </c>
      <c r="BR25" s="2" t="s">
        <v>10</v>
      </c>
      <c r="BT25" s="2">
        <f>BT22*BT23</f>
        <v>2.4486976321841381</v>
      </c>
      <c r="BX25" s="2" t="s">
        <v>10</v>
      </c>
      <c r="BZ25" s="2">
        <f>BZ22*BZ23</f>
        <v>5.9150273080673559</v>
      </c>
      <c r="CD25" s="2" t="s">
        <v>10</v>
      </c>
      <c r="CF25" s="2">
        <f>CF22*CF23</f>
        <v>11.180772594602047</v>
      </c>
      <c r="CJ25" s="2" t="s">
        <v>10</v>
      </c>
      <c r="CL25" s="2">
        <f>CL22*CL23</f>
        <v>19.013946094912995</v>
      </c>
      <c r="CP25" s="2" t="s">
        <v>10</v>
      </c>
      <c r="CR25" s="2">
        <f>CR22*CR23</f>
        <v>30.310062380830328</v>
      </c>
      <c r="CV25" s="2" t="s">
        <v>10</v>
      </c>
      <c r="CX25" s="2">
        <f>CX22*CX23</f>
        <v>0</v>
      </c>
      <c r="DB25" s="2" t="s">
        <v>10</v>
      </c>
      <c r="DD25" s="22">
        <f>DD22*DD23</f>
        <v>0</v>
      </c>
      <c r="DH25" s="2" t="s">
        <v>10</v>
      </c>
      <c r="DJ25" s="22">
        <f>DJ22*DJ23</f>
        <v>0</v>
      </c>
      <c r="DN25" s="2" t="s">
        <v>10</v>
      </c>
      <c r="DP25" s="2">
        <f>DP22*DP23</f>
        <v>0</v>
      </c>
      <c r="DT25" s="2" t="s">
        <v>10</v>
      </c>
      <c r="DV25" s="25">
        <f>DV22*DV23</f>
        <v>0</v>
      </c>
      <c r="DZ25" s="2" t="s">
        <v>10</v>
      </c>
      <c r="EB25" s="25">
        <f>EB22*EB23</f>
        <v>0</v>
      </c>
      <c r="EF25" s="2" t="s">
        <v>10</v>
      </c>
      <c r="EH25" s="2">
        <f>EH22*EH23</f>
        <v>0</v>
      </c>
      <c r="EL25" s="2" t="s">
        <v>10</v>
      </c>
      <c r="EN25" s="27">
        <f>EN22*EN23</f>
        <v>0</v>
      </c>
      <c r="ER25" s="2" t="s">
        <v>10</v>
      </c>
      <c r="ET25" s="27">
        <f>ET22*ET23</f>
        <v>0</v>
      </c>
      <c r="EX25" s="2" t="s">
        <v>10</v>
      </c>
      <c r="EZ25" s="2">
        <f>EZ22*EZ23</f>
        <v>0</v>
      </c>
      <c r="FD25" s="2" t="s">
        <v>10</v>
      </c>
      <c r="FF25" s="29">
        <f>FF22*FF23</f>
        <v>0</v>
      </c>
      <c r="FJ25" s="2" t="s">
        <v>10</v>
      </c>
      <c r="FL25" s="29">
        <f>FL22*FL23</f>
        <v>0</v>
      </c>
      <c r="FP25" s="2" t="s">
        <v>10</v>
      </c>
      <c r="FR25" s="2">
        <f>FR22*FR23</f>
        <v>0</v>
      </c>
      <c r="FV25" s="2" t="s">
        <v>10</v>
      </c>
      <c r="FX25" s="31">
        <f>FX22*FX23</f>
        <v>0</v>
      </c>
      <c r="GB25" s="2" t="s">
        <v>10</v>
      </c>
      <c r="GD25" s="31">
        <f>GD22*GD23</f>
        <v>0</v>
      </c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25"/>
  <sheetViews>
    <sheetView workbookViewId="0">
      <selection activeCell="A23" sqref="A23:A24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97" width="9.6640625" style="3"/>
    <col min="98" max="98" width="15.5" style="1" customWidth="1"/>
    <col min="99" max="102" width="9.6640625" style="2"/>
    <col min="103" max="103" width="9.6640625" style="3"/>
    <col min="104" max="104" width="15.5" style="1" customWidth="1"/>
    <col min="105" max="108" width="9.6640625" style="2"/>
    <col min="109" max="109" width="9.6640625" style="3"/>
    <col min="110" max="110" width="15.5" style="1" customWidth="1"/>
    <col min="111" max="114" width="9.6640625" style="2"/>
    <col min="115" max="115" width="9.6640625" style="3"/>
    <col min="116" max="116" width="15.5" style="1" customWidth="1"/>
    <col min="117" max="120" width="9.6640625" style="2"/>
    <col min="121" max="121" width="9.6640625" style="3"/>
    <col min="122" max="122" width="15.5" style="1" customWidth="1"/>
    <col min="123" max="126" width="9.6640625" style="2"/>
    <col min="127" max="127" width="9.6640625" style="3"/>
    <col min="128" max="128" width="15.5" style="1" customWidth="1"/>
    <col min="129" max="132" width="9.6640625" style="2"/>
    <col min="133" max="133" width="9.6640625" style="3"/>
    <col min="134" max="134" width="15.5" style="1" customWidth="1"/>
    <col min="135" max="138" width="9.6640625" style="2"/>
    <col min="139" max="139" width="9.6640625" style="3"/>
    <col min="140" max="140" width="15.5" style="1" customWidth="1"/>
    <col min="141" max="144" width="9.6640625" style="2"/>
    <col min="145" max="145" width="9.6640625" style="3"/>
    <col min="146" max="146" width="15.5" style="1" customWidth="1"/>
    <col min="147" max="150" width="9.6640625" style="2"/>
    <col min="151" max="151" width="9.6640625" style="3"/>
    <col min="152" max="152" width="15.5" style="1" customWidth="1"/>
    <col min="153" max="156" width="9.6640625" style="2"/>
    <col min="157" max="157" width="9.6640625" style="3"/>
    <col min="158" max="158" width="15.5" style="1" customWidth="1"/>
    <col min="159" max="162" width="9.6640625" style="2"/>
    <col min="163" max="163" width="9.6640625" style="3"/>
    <col min="164" max="164" width="15.5" style="1" customWidth="1"/>
    <col min="165" max="168" width="9.6640625" style="2"/>
    <col min="169" max="169" width="9.6640625" style="3"/>
    <col min="170" max="170" width="15.5" style="1" customWidth="1"/>
    <col min="171" max="174" width="9.6640625" style="2"/>
    <col min="175" max="175" width="9.6640625" style="3"/>
    <col min="176" max="176" width="15.5" style="1" customWidth="1"/>
    <col min="177" max="180" width="9.6640625" style="2"/>
    <col min="181" max="181" width="9.6640625" style="3"/>
    <col min="182" max="182" width="15.5" style="1" customWidth="1"/>
    <col min="183" max="186" width="9.6640625" style="2"/>
    <col min="187" max="16384" width="9.6640625" style="3"/>
  </cols>
  <sheetData>
    <row r="1" spans="1:186">
      <c r="A1" s="1" t="s">
        <v>31</v>
      </c>
      <c r="B1" s="14" t="s">
        <v>32</v>
      </c>
    </row>
    <row r="4" spans="1:186">
      <c r="A4" s="3" t="s">
        <v>30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41</v>
      </c>
      <c r="Z4" s="1" t="s">
        <v>41</v>
      </c>
      <c r="AF4" s="1" t="s">
        <v>41</v>
      </c>
      <c r="AL4" s="1" t="s">
        <v>41</v>
      </c>
      <c r="AR4" s="1" t="s">
        <v>41</v>
      </c>
      <c r="AX4" s="1" t="s">
        <v>41</v>
      </c>
      <c r="BD4" s="1" t="s">
        <v>41</v>
      </c>
      <c r="BJ4" s="1" t="s">
        <v>41</v>
      </c>
      <c r="BP4" s="1" t="s">
        <v>41</v>
      </c>
      <c r="BV4" s="1" t="s">
        <v>41</v>
      </c>
      <c r="CB4" s="1" t="s">
        <v>41</v>
      </c>
      <c r="CH4" s="1" t="s">
        <v>41</v>
      </c>
      <c r="CN4" s="1" t="s">
        <v>41</v>
      </c>
      <c r="CT4" s="1" t="s">
        <v>41</v>
      </c>
      <c r="CZ4" s="1" t="s">
        <v>41</v>
      </c>
      <c r="DF4" s="1" t="s">
        <v>41</v>
      </c>
      <c r="DL4" s="1" t="s">
        <v>41</v>
      </c>
      <c r="DR4" s="1" t="s">
        <v>41</v>
      </c>
      <c r="DX4" s="1" t="s">
        <v>41</v>
      </c>
      <c r="ED4" s="1" t="s">
        <v>41</v>
      </c>
      <c r="EJ4" s="1" t="s">
        <v>41</v>
      </c>
      <c r="EP4" s="1" t="s">
        <v>41</v>
      </c>
      <c r="EV4" s="1" t="s">
        <v>41</v>
      </c>
      <c r="FB4" s="1" t="s">
        <v>41</v>
      </c>
      <c r="FH4" s="1" t="s">
        <v>41</v>
      </c>
      <c r="FN4" s="1" t="s">
        <v>41</v>
      </c>
      <c r="FT4" s="1" t="s">
        <v>41</v>
      </c>
      <c r="FZ4" s="1" t="s">
        <v>41</v>
      </c>
    </row>
    <row r="5" spans="1:186">
      <c r="A5" s="3" t="s">
        <v>42</v>
      </c>
      <c r="B5" s="12" t="s">
        <v>40</v>
      </c>
      <c r="C5" s="13" t="s">
        <v>38</v>
      </c>
      <c r="D5" s="12" t="s">
        <v>37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0.1187015</v>
      </c>
      <c r="AL5" s="1">
        <f>$A$12</f>
        <v>0.16172640999999999</v>
      </c>
      <c r="AR5" s="1">
        <f>$A$13</f>
        <v>0.20475131999999999</v>
      </c>
      <c r="AX5" s="1">
        <f>$A$14</f>
        <v>0.24777622999999999</v>
      </c>
      <c r="BD5" s="1">
        <f>$A$15</f>
        <v>0.29080113999999996</v>
      </c>
      <c r="BJ5" s="1">
        <f>$A$16</f>
        <v>0.33382604999999993</v>
      </c>
      <c r="BP5" s="1">
        <f>$A$17</f>
        <v>0.3768509599999999</v>
      </c>
      <c r="BV5" s="1">
        <f>$A$18</f>
        <v>0.41987586999999987</v>
      </c>
      <c r="CB5" s="1">
        <f>$A$19</f>
        <v>0.46290077999999985</v>
      </c>
      <c r="CH5" s="1">
        <f>$A$20</f>
        <v>0.50592568999999987</v>
      </c>
      <c r="CN5" s="1">
        <f>$A$21</f>
        <v>0.54895059999999996</v>
      </c>
      <c r="CT5" s="1" t="s">
        <v>43</v>
      </c>
      <c r="CZ5" s="1" t="s">
        <v>50</v>
      </c>
      <c r="DF5" s="1" t="s">
        <v>51</v>
      </c>
      <c r="DL5" s="1" t="s">
        <v>43</v>
      </c>
      <c r="DR5" s="1" t="s">
        <v>50</v>
      </c>
      <c r="DX5" s="1" t="s">
        <v>51</v>
      </c>
      <c r="ED5" s="1" t="s">
        <v>43</v>
      </c>
      <c r="EJ5" s="1" t="s">
        <v>50</v>
      </c>
      <c r="EP5" s="1" t="s">
        <v>51</v>
      </c>
      <c r="EV5" s="1" t="s">
        <v>43</v>
      </c>
      <c r="FB5" s="1" t="s">
        <v>50</v>
      </c>
      <c r="FH5" s="1" t="s">
        <v>51</v>
      </c>
      <c r="FN5" s="1" t="s">
        <v>43</v>
      </c>
      <c r="FT5" s="1" t="s">
        <v>50</v>
      </c>
      <c r="FZ5" s="1" t="s">
        <v>51</v>
      </c>
    </row>
    <row r="6" spans="1:186">
      <c r="A6" s="3" t="s">
        <v>43</v>
      </c>
      <c r="B6" s="12">
        <f>R19</f>
        <v>-4.1105112666548393</v>
      </c>
      <c r="C6" s="13">
        <f>R21</f>
        <v>1.6134787286617137E-2</v>
      </c>
      <c r="D6" s="12">
        <f>R24</f>
        <v>3.7916750123550274</v>
      </c>
      <c r="F6" s="10"/>
      <c r="G6" s="10"/>
      <c r="H6" s="8"/>
      <c r="I6" s="8"/>
      <c r="J6" s="8"/>
      <c r="K6" s="8"/>
      <c r="L6" s="8"/>
      <c r="CT6" s="23" t="s">
        <v>49</v>
      </c>
      <c r="CZ6" s="23" t="s">
        <v>49</v>
      </c>
      <c r="DF6" s="23" t="s">
        <v>49</v>
      </c>
      <c r="DL6" s="24" t="s">
        <v>52</v>
      </c>
      <c r="DR6" s="24" t="s">
        <v>52</v>
      </c>
      <c r="DX6" s="24" t="s">
        <v>52</v>
      </c>
      <c r="ED6" s="26" t="s">
        <v>53</v>
      </c>
      <c r="EJ6" s="26" t="s">
        <v>53</v>
      </c>
      <c r="EP6" s="26" t="s">
        <v>53</v>
      </c>
      <c r="EV6" s="28" t="s">
        <v>54</v>
      </c>
      <c r="FB6" s="28" t="s">
        <v>54</v>
      </c>
      <c r="FH6" s="28" t="s">
        <v>54</v>
      </c>
      <c r="FN6" s="30" t="s">
        <v>55</v>
      </c>
      <c r="FT6" s="30" t="s">
        <v>55</v>
      </c>
      <c r="FZ6" s="30" t="s">
        <v>55</v>
      </c>
    </row>
    <row r="7" spans="1:18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39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39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39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39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39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39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39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39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39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39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39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39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39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39</v>
      </c>
      <c r="CR7" s="2" t="s">
        <v>14</v>
      </c>
      <c r="CT7" s="4" t="s">
        <v>0</v>
      </c>
      <c r="CU7" s="2" t="s">
        <v>1</v>
      </c>
      <c r="CV7" s="2" t="s">
        <v>2</v>
      </c>
      <c r="CW7" s="2" t="s">
        <v>39</v>
      </c>
      <c r="CX7" s="2" t="s">
        <v>14</v>
      </c>
      <c r="CZ7" s="4" t="s">
        <v>0</v>
      </c>
      <c r="DA7" s="2" t="s">
        <v>1</v>
      </c>
      <c r="DB7" s="2" t="s">
        <v>2</v>
      </c>
      <c r="DC7" s="2" t="s">
        <v>39</v>
      </c>
      <c r="DD7" s="2" t="s">
        <v>14</v>
      </c>
      <c r="DF7" s="4" t="s">
        <v>0</v>
      </c>
      <c r="DG7" s="2" t="s">
        <v>1</v>
      </c>
      <c r="DH7" s="2" t="s">
        <v>2</v>
      </c>
      <c r="DI7" s="2" t="s">
        <v>39</v>
      </c>
      <c r="DJ7" s="2" t="s">
        <v>14</v>
      </c>
      <c r="DL7" s="4" t="s">
        <v>0</v>
      </c>
      <c r="DM7" s="2" t="s">
        <v>1</v>
      </c>
      <c r="DN7" s="2" t="s">
        <v>2</v>
      </c>
      <c r="DO7" s="2" t="s">
        <v>39</v>
      </c>
      <c r="DP7" s="2" t="s">
        <v>14</v>
      </c>
      <c r="DR7" s="4" t="s">
        <v>0</v>
      </c>
      <c r="DS7" s="2" t="s">
        <v>1</v>
      </c>
      <c r="DT7" s="2" t="s">
        <v>2</v>
      </c>
      <c r="DU7" s="2" t="s">
        <v>39</v>
      </c>
      <c r="DV7" s="2" t="s">
        <v>14</v>
      </c>
      <c r="DX7" s="4" t="s">
        <v>0</v>
      </c>
      <c r="DY7" s="2" t="s">
        <v>1</v>
      </c>
      <c r="DZ7" s="2" t="s">
        <v>2</v>
      </c>
      <c r="EA7" s="2" t="s">
        <v>39</v>
      </c>
      <c r="EB7" s="2" t="s">
        <v>14</v>
      </c>
      <c r="ED7" s="4" t="s">
        <v>0</v>
      </c>
      <c r="EE7" s="2" t="s">
        <v>1</v>
      </c>
      <c r="EF7" s="2" t="s">
        <v>2</v>
      </c>
      <c r="EG7" s="2" t="s">
        <v>39</v>
      </c>
      <c r="EH7" s="2" t="s">
        <v>14</v>
      </c>
      <c r="EJ7" s="4" t="s">
        <v>0</v>
      </c>
      <c r="EK7" s="2" t="s">
        <v>1</v>
      </c>
      <c r="EL7" s="2" t="s">
        <v>2</v>
      </c>
      <c r="EM7" s="2" t="s">
        <v>39</v>
      </c>
      <c r="EN7" s="2" t="s">
        <v>14</v>
      </c>
      <c r="EP7" s="4" t="s">
        <v>0</v>
      </c>
      <c r="EQ7" s="2" t="s">
        <v>1</v>
      </c>
      <c r="ER7" s="2" t="s">
        <v>2</v>
      </c>
      <c r="ES7" s="2" t="s">
        <v>39</v>
      </c>
      <c r="ET7" s="2" t="s">
        <v>14</v>
      </c>
      <c r="EV7" s="4" t="s">
        <v>0</v>
      </c>
      <c r="EW7" s="2" t="s">
        <v>1</v>
      </c>
      <c r="EX7" s="2" t="s">
        <v>2</v>
      </c>
      <c r="EY7" s="2" t="s">
        <v>39</v>
      </c>
      <c r="EZ7" s="2" t="s">
        <v>14</v>
      </c>
      <c r="FB7" s="4" t="s">
        <v>0</v>
      </c>
      <c r="FC7" s="2" t="s">
        <v>1</v>
      </c>
      <c r="FD7" s="2" t="s">
        <v>2</v>
      </c>
      <c r="FE7" s="2" t="s">
        <v>39</v>
      </c>
      <c r="FF7" s="2" t="s">
        <v>14</v>
      </c>
      <c r="FH7" s="4" t="s">
        <v>0</v>
      </c>
      <c r="FI7" s="2" t="s">
        <v>1</v>
      </c>
      <c r="FJ7" s="2" t="s">
        <v>2</v>
      </c>
      <c r="FK7" s="2" t="s">
        <v>39</v>
      </c>
      <c r="FL7" s="2" t="s">
        <v>14</v>
      </c>
      <c r="FN7" s="4" t="s">
        <v>0</v>
      </c>
      <c r="FO7" s="2" t="s">
        <v>1</v>
      </c>
      <c r="FP7" s="2" t="s">
        <v>2</v>
      </c>
      <c r="FQ7" s="2" t="s">
        <v>39</v>
      </c>
      <c r="FR7" s="2" t="s">
        <v>14</v>
      </c>
      <c r="FT7" s="4" t="s">
        <v>0</v>
      </c>
      <c r="FU7" s="2" t="s">
        <v>1</v>
      </c>
      <c r="FV7" s="2" t="s">
        <v>2</v>
      </c>
      <c r="FW7" s="2" t="s">
        <v>39</v>
      </c>
      <c r="FX7" s="2" t="s">
        <v>14</v>
      </c>
      <c r="FZ7" s="4" t="s">
        <v>0</v>
      </c>
      <c r="GA7" s="2" t="s">
        <v>1</v>
      </c>
      <c r="GB7" s="2" t="s">
        <v>2</v>
      </c>
      <c r="GC7" s="2" t="s">
        <v>39</v>
      </c>
      <c r="GD7" s="2" t="s">
        <v>14</v>
      </c>
    </row>
    <row r="8" spans="1:186">
      <c r="A8" s="3" t="s">
        <v>61</v>
      </c>
      <c r="B8" s="12">
        <f>X19</f>
        <v>-4.3322250884810396</v>
      </c>
      <c r="C8" s="13">
        <f>X21</f>
        <v>1.2967905121246393E-2</v>
      </c>
      <c r="D8" s="12">
        <f>X24</f>
        <v>3.0474577034929022</v>
      </c>
      <c r="E8" s="43">
        <f>D8-D6</f>
        <v>-0.74421730886212512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  <c r="CT8" s="4"/>
      <c r="CZ8" s="4"/>
      <c r="DF8" s="4"/>
      <c r="DL8" s="4"/>
      <c r="DR8" s="4"/>
      <c r="DX8" s="4"/>
      <c r="ED8" s="4"/>
      <c r="EJ8" s="4"/>
      <c r="EP8" s="4"/>
      <c r="EV8" s="4"/>
      <c r="FB8" s="4"/>
      <c r="FH8" s="4"/>
      <c r="FN8" s="4"/>
      <c r="FT8" s="4"/>
      <c r="FZ8" s="4"/>
    </row>
    <row r="9" spans="1:186">
      <c r="A9" s="3" t="s">
        <v>62</v>
      </c>
      <c r="B9" s="12">
        <f>AD19</f>
        <v>-3.8887974448286391</v>
      </c>
      <c r="C9" s="13">
        <f>AD21</f>
        <v>2.0059333970932521E-2</v>
      </c>
      <c r="D9" s="12">
        <f>AD24</f>
        <v>4.7139434831691425</v>
      </c>
      <c r="E9" s="12">
        <f>D9-D6</f>
        <v>0.92226847081411512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-2.160768</v>
      </c>
      <c r="P9" s="8">
        <f>1</f>
        <v>1</v>
      </c>
      <c r="Q9" s="8"/>
      <c r="R9" s="2">
        <f t="shared" ref="R9:R16" si="0">O9*(P9+Q9)</f>
        <v>-2.160768</v>
      </c>
      <c r="T9" s="5" t="s">
        <v>3</v>
      </c>
      <c r="U9" s="8">
        <f>B_cons</f>
        <v>-2.160768</v>
      </c>
      <c r="V9" s="8">
        <f>1</f>
        <v>1</v>
      </c>
      <c r="W9" s="8"/>
      <c r="X9" s="2">
        <f t="shared" ref="X9:X16" si="1">U9*(V9+W9)</f>
        <v>-2.160768</v>
      </c>
      <c r="Z9" s="5" t="s">
        <v>3</v>
      </c>
      <c r="AA9" s="8">
        <f>B_cons</f>
        <v>-2.160768</v>
      </c>
      <c r="AB9" s="8">
        <f>1</f>
        <v>1</v>
      </c>
      <c r="AC9" s="8"/>
      <c r="AD9" s="2">
        <f t="shared" ref="AD9:AD16" si="2">AA9*(AB9+AC9)</f>
        <v>-2.160768</v>
      </c>
      <c r="AF9" s="5" t="s">
        <v>3</v>
      </c>
      <c r="AG9" s="8">
        <f>B_cons</f>
        <v>-2.160768</v>
      </c>
      <c r="AH9" s="8">
        <f>1</f>
        <v>1</v>
      </c>
      <c r="AI9" s="8"/>
      <c r="AJ9" s="2">
        <f t="shared" ref="AJ9:AJ16" si="3">AG9*(AH9+AI9)</f>
        <v>-2.160768</v>
      </c>
      <c r="AL9" s="5" t="s">
        <v>3</v>
      </c>
      <c r="AM9" s="8">
        <f>B_cons</f>
        <v>-2.160768</v>
      </c>
      <c r="AN9" s="8">
        <f>1</f>
        <v>1</v>
      </c>
      <c r="AO9" s="8"/>
      <c r="AP9" s="2">
        <f t="shared" ref="AP9:AP16" si="4">AM9*(AN9+AO9)</f>
        <v>-2.160768</v>
      </c>
      <c r="AR9" s="5" t="s">
        <v>3</v>
      </c>
      <c r="AS9" s="8">
        <f>B_cons</f>
        <v>-2.160768</v>
      </c>
      <c r="AT9" s="8">
        <f>1</f>
        <v>1</v>
      </c>
      <c r="AU9" s="8"/>
      <c r="AV9" s="2">
        <f t="shared" ref="AV9:AV16" si="5">AS9*(AT9+AU9)</f>
        <v>-2.160768</v>
      </c>
      <c r="AX9" s="5" t="s">
        <v>3</v>
      </c>
      <c r="AY9" s="8">
        <f>B_cons</f>
        <v>-2.160768</v>
      </c>
      <c r="AZ9" s="8">
        <f>1</f>
        <v>1</v>
      </c>
      <c r="BA9" s="8"/>
      <c r="BB9" s="2">
        <f t="shared" ref="BB9:BB16" si="6">AY9*(AZ9+BA9)</f>
        <v>-2.160768</v>
      </c>
      <c r="BD9" s="5" t="s">
        <v>3</v>
      </c>
      <c r="BE9" s="8">
        <f>B_cons</f>
        <v>-2.160768</v>
      </c>
      <c r="BF9" s="8">
        <f>1</f>
        <v>1</v>
      </c>
      <c r="BG9" s="8"/>
      <c r="BH9" s="2">
        <f t="shared" ref="BH9:BH16" si="7">BE9*(BF9+BG9)</f>
        <v>-2.160768</v>
      </c>
      <c r="BJ9" s="5" t="s">
        <v>3</v>
      </c>
      <c r="BK9" s="8">
        <f>B_cons</f>
        <v>-2.160768</v>
      </c>
      <c r="BL9" s="8">
        <f>1</f>
        <v>1</v>
      </c>
      <c r="BM9" s="8"/>
      <c r="BN9" s="2">
        <f t="shared" ref="BN9:BN16" si="8">BK9*(BL9+BM9)</f>
        <v>-2.160768</v>
      </c>
      <c r="BP9" s="5" t="s">
        <v>3</v>
      </c>
      <c r="BQ9" s="8">
        <f>B_cons</f>
        <v>-2.160768</v>
      </c>
      <c r="BR9" s="8">
        <f>1</f>
        <v>1</v>
      </c>
      <c r="BS9" s="8"/>
      <c r="BT9" s="2">
        <f t="shared" ref="BT9:BT16" si="9">BQ9*(BR9+BS9)</f>
        <v>-2.160768</v>
      </c>
      <c r="BV9" s="5" t="s">
        <v>3</v>
      </c>
      <c r="BW9" s="8">
        <f>B_cons</f>
        <v>-2.160768</v>
      </c>
      <c r="BX9" s="8">
        <f>1</f>
        <v>1</v>
      </c>
      <c r="BY9" s="8"/>
      <c r="BZ9" s="2">
        <f t="shared" ref="BZ9:BZ16" si="10">BW9*(BX9+BY9)</f>
        <v>-2.160768</v>
      </c>
      <c r="CB9" s="5" t="s">
        <v>3</v>
      </c>
      <c r="CC9" s="8">
        <f>B_cons</f>
        <v>-2.160768</v>
      </c>
      <c r="CD9" s="8">
        <f>1</f>
        <v>1</v>
      </c>
      <c r="CE9" s="8"/>
      <c r="CF9" s="2">
        <f t="shared" ref="CF9:CF16" si="11">CC9*(CD9+CE9)</f>
        <v>-2.160768</v>
      </c>
      <c r="CH9" s="5" t="s">
        <v>3</v>
      </c>
      <c r="CI9" s="8">
        <f>B_cons</f>
        <v>-2.160768</v>
      </c>
      <c r="CJ9" s="8">
        <f>1</f>
        <v>1</v>
      </c>
      <c r="CK9" s="8"/>
      <c r="CL9" s="2">
        <f t="shared" ref="CL9:CL16" si="12">CI9*(CJ9+CK9)</f>
        <v>-2.160768</v>
      </c>
      <c r="CN9" s="5" t="s">
        <v>3</v>
      </c>
      <c r="CO9" s="8">
        <f>B_cons</f>
        <v>-2.160768</v>
      </c>
      <c r="CP9" s="8">
        <f>1</f>
        <v>1</v>
      </c>
      <c r="CQ9" s="8"/>
      <c r="CR9" s="2">
        <f t="shared" ref="CR9:CR16" si="13">CO9*(CP9+CQ9)</f>
        <v>-2.160768</v>
      </c>
      <c r="CT9" s="5" t="s">
        <v>3</v>
      </c>
      <c r="CU9" s="8">
        <f>B_cons</f>
        <v>-2.160768</v>
      </c>
      <c r="CV9" s="8">
        <f>1</f>
        <v>1</v>
      </c>
      <c r="CW9" s="8"/>
      <c r="CX9" s="2">
        <f t="shared" ref="CX9:CX16" si="14">CU9*(CV9+CW9)</f>
        <v>-2.160768</v>
      </c>
      <c r="CZ9" s="5" t="s">
        <v>3</v>
      </c>
      <c r="DA9" s="8">
        <f>B_cons</f>
        <v>-2.160768</v>
      </c>
      <c r="DB9" s="8">
        <f>1</f>
        <v>1</v>
      </c>
      <c r="DC9" s="8"/>
      <c r="DD9" s="2">
        <f t="shared" ref="DD9:DD16" si="15">DA9*(DB9+DC9)</f>
        <v>-2.160768</v>
      </c>
      <c r="DF9" s="5" t="s">
        <v>3</v>
      </c>
      <c r="DG9" s="8">
        <f>B_cons</f>
        <v>-2.160768</v>
      </c>
      <c r="DH9" s="8">
        <f>1</f>
        <v>1</v>
      </c>
      <c r="DI9" s="8"/>
      <c r="DJ9" s="2">
        <f t="shared" ref="DJ9:DJ16" si="16">DG9*(DH9+DI9)</f>
        <v>-2.160768</v>
      </c>
      <c r="DL9" s="5" t="s">
        <v>3</v>
      </c>
      <c r="DM9" s="8">
        <f>B_cons</f>
        <v>-2.160768</v>
      </c>
      <c r="DN9" s="8">
        <f>1</f>
        <v>1</v>
      </c>
      <c r="DO9" s="8"/>
      <c r="DP9" s="2">
        <f t="shared" ref="DP9:DP16" si="17">DM9*(DN9+DO9)</f>
        <v>-2.160768</v>
      </c>
      <c r="DR9" s="5" t="s">
        <v>3</v>
      </c>
      <c r="DS9" s="8">
        <f>B_cons</f>
        <v>-2.160768</v>
      </c>
      <c r="DT9" s="8">
        <f>1</f>
        <v>1</v>
      </c>
      <c r="DU9" s="8"/>
      <c r="DV9" s="2">
        <f t="shared" ref="DV9:DV16" si="18">DS9*(DT9+DU9)</f>
        <v>-2.160768</v>
      </c>
      <c r="DX9" s="5" t="s">
        <v>3</v>
      </c>
      <c r="DY9" s="8">
        <f>B_cons</f>
        <v>-2.160768</v>
      </c>
      <c r="DZ9" s="8">
        <f>1</f>
        <v>1</v>
      </c>
      <c r="EA9" s="8"/>
      <c r="EB9" s="2">
        <f t="shared" ref="EB9:EB16" si="19">DY9*(DZ9+EA9)</f>
        <v>-2.160768</v>
      </c>
      <c r="ED9" s="5" t="s">
        <v>3</v>
      </c>
      <c r="EE9" s="8">
        <f>B_cons</f>
        <v>-2.160768</v>
      </c>
      <c r="EF9" s="8">
        <f>1</f>
        <v>1</v>
      </c>
      <c r="EG9" s="8"/>
      <c r="EH9" s="2">
        <f t="shared" ref="EH9:EH16" si="20">EE9*(EF9+EG9)</f>
        <v>-2.160768</v>
      </c>
      <c r="EJ9" s="5" t="s">
        <v>3</v>
      </c>
      <c r="EK9" s="8">
        <f>B_cons</f>
        <v>-2.160768</v>
      </c>
      <c r="EL9" s="8">
        <f>1</f>
        <v>1</v>
      </c>
      <c r="EM9" s="8"/>
      <c r="EN9" s="2">
        <f t="shared" ref="EN9:EN16" si="21">EK9*(EL9+EM9)</f>
        <v>-2.160768</v>
      </c>
      <c r="EP9" s="5" t="s">
        <v>3</v>
      </c>
      <c r="EQ9" s="8">
        <f>B_cons</f>
        <v>-2.160768</v>
      </c>
      <c r="ER9" s="8">
        <f>1</f>
        <v>1</v>
      </c>
      <c r="ES9" s="8"/>
      <c r="ET9" s="2">
        <f t="shared" ref="ET9:ET16" si="22">EQ9*(ER9+ES9)</f>
        <v>-2.160768</v>
      </c>
      <c r="EV9" s="5" t="s">
        <v>3</v>
      </c>
      <c r="EW9" s="8">
        <f>B_cons</f>
        <v>-2.160768</v>
      </c>
      <c r="EX9" s="8">
        <f>1</f>
        <v>1</v>
      </c>
      <c r="EY9" s="8"/>
      <c r="EZ9" s="2">
        <f t="shared" ref="EZ9:EZ16" si="23">EW9*(EX9+EY9)</f>
        <v>-2.160768</v>
      </c>
      <c r="FB9" s="5" t="s">
        <v>3</v>
      </c>
      <c r="FC9" s="8">
        <f>B_cons</f>
        <v>-2.160768</v>
      </c>
      <c r="FD9" s="8">
        <f>1</f>
        <v>1</v>
      </c>
      <c r="FE9" s="8"/>
      <c r="FF9" s="2">
        <f t="shared" ref="FF9:FF16" si="24">FC9*(FD9+FE9)</f>
        <v>-2.160768</v>
      </c>
      <c r="FH9" s="5" t="s">
        <v>3</v>
      </c>
      <c r="FI9" s="8">
        <f>B_cons</f>
        <v>-2.160768</v>
      </c>
      <c r="FJ9" s="8">
        <f>1</f>
        <v>1</v>
      </c>
      <c r="FK9" s="8"/>
      <c r="FL9" s="2">
        <f t="shared" ref="FL9:FL16" si="25">FI9*(FJ9+FK9)</f>
        <v>-2.160768</v>
      </c>
      <c r="FN9" s="5" t="s">
        <v>3</v>
      </c>
      <c r="FO9" s="8">
        <f>B_cons</f>
        <v>-2.160768</v>
      </c>
      <c r="FP9" s="8">
        <f>1</f>
        <v>1</v>
      </c>
      <c r="FQ9" s="8"/>
      <c r="FR9" s="2">
        <f t="shared" ref="FR9:FR16" si="26">FO9*(FP9+FQ9)</f>
        <v>-2.160768</v>
      </c>
      <c r="FT9" s="5" t="s">
        <v>3</v>
      </c>
      <c r="FU9" s="8">
        <f>B_cons</f>
        <v>-2.160768</v>
      </c>
      <c r="FV9" s="8">
        <f>1</f>
        <v>1</v>
      </c>
      <c r="FW9" s="8"/>
      <c r="FX9" s="2">
        <f t="shared" ref="FX9:FX16" si="27">FU9*(FV9+FW9)</f>
        <v>-2.160768</v>
      </c>
      <c r="FZ9" s="5" t="s">
        <v>3</v>
      </c>
      <c r="GA9" s="8">
        <f>B_cons</f>
        <v>-2.160768</v>
      </c>
      <c r="GB9" s="8">
        <f>1</f>
        <v>1</v>
      </c>
      <c r="GC9" s="8"/>
      <c r="GD9" s="2">
        <f t="shared" ref="GD9:GD16" si="28">GA9*(GB9+GC9)</f>
        <v>-2.160768</v>
      </c>
    </row>
    <row r="10" spans="1:18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0.45704539999999999</v>
      </c>
      <c r="P10" s="8">
        <f>mean_L1.logitstories</f>
        <v>-4.1134110000000002</v>
      </c>
      <c r="Q10" s="8"/>
      <c r="R10" s="2">
        <f t="shared" si="0"/>
        <v>-1.8800155758593999</v>
      </c>
      <c r="T10" s="6" t="s">
        <v>4</v>
      </c>
      <c r="U10" s="8">
        <f>B_L1.logitstories</f>
        <v>0.45704539999999999</v>
      </c>
      <c r="V10" s="8">
        <f>mean_L1.logitstories</f>
        <v>-4.1134110000000002</v>
      </c>
      <c r="W10" s="8"/>
      <c r="X10" s="2">
        <f t="shared" si="1"/>
        <v>-1.8800155758593999</v>
      </c>
      <c r="Z10" s="6" t="s">
        <v>4</v>
      </c>
      <c r="AA10" s="8">
        <f>B_L1.logitstories</f>
        <v>0.45704539999999999</v>
      </c>
      <c r="AB10" s="8">
        <f>mean_L1.logitstories</f>
        <v>-4.1134110000000002</v>
      </c>
      <c r="AC10" s="8"/>
      <c r="AD10" s="2">
        <f t="shared" si="2"/>
        <v>-1.8800155758593999</v>
      </c>
      <c r="AF10" s="6" t="s">
        <v>4</v>
      </c>
      <c r="AG10" s="8">
        <f>B_L1.logitstories</f>
        <v>0.45704539999999999</v>
      </c>
      <c r="AH10" s="8">
        <f>mean_L1.logitstories</f>
        <v>-4.1134110000000002</v>
      </c>
      <c r="AI10" s="8"/>
      <c r="AJ10" s="2">
        <f t="shared" si="3"/>
        <v>-1.8800155758593999</v>
      </c>
      <c r="AL10" s="6" t="s">
        <v>4</v>
      </c>
      <c r="AM10" s="8">
        <f>B_L1.logitstories</f>
        <v>0.45704539999999999</v>
      </c>
      <c r="AN10" s="8">
        <f>mean_L1.logitstories</f>
        <v>-4.1134110000000002</v>
      </c>
      <c r="AO10" s="8"/>
      <c r="AP10" s="2">
        <f t="shared" si="4"/>
        <v>-1.8800155758593999</v>
      </c>
      <c r="AR10" s="6" t="s">
        <v>4</v>
      </c>
      <c r="AS10" s="8">
        <f>B_L1.logitstories</f>
        <v>0.45704539999999999</v>
      </c>
      <c r="AT10" s="8">
        <f>mean_L1.logitstories</f>
        <v>-4.1134110000000002</v>
      </c>
      <c r="AU10" s="8"/>
      <c r="AV10" s="2">
        <f t="shared" si="5"/>
        <v>-1.8800155758593999</v>
      </c>
      <c r="AX10" s="6" t="s">
        <v>4</v>
      </c>
      <c r="AY10" s="8">
        <f>B_L1.logitstories</f>
        <v>0.45704539999999999</v>
      </c>
      <c r="AZ10" s="8">
        <f>mean_L1.logitstories</f>
        <v>-4.1134110000000002</v>
      </c>
      <c r="BA10" s="8"/>
      <c r="BB10" s="2">
        <f t="shared" si="6"/>
        <v>-1.8800155758593999</v>
      </c>
      <c r="BD10" s="6" t="s">
        <v>4</v>
      </c>
      <c r="BE10" s="8">
        <f>B_L1.logitstories</f>
        <v>0.45704539999999999</v>
      </c>
      <c r="BF10" s="8">
        <f>mean_L1.logitstories</f>
        <v>-4.1134110000000002</v>
      </c>
      <c r="BG10" s="8"/>
      <c r="BH10" s="2">
        <f t="shared" si="7"/>
        <v>-1.8800155758593999</v>
      </c>
      <c r="BJ10" s="6" t="s">
        <v>4</v>
      </c>
      <c r="BK10" s="8">
        <f>B_L1.logitstories</f>
        <v>0.45704539999999999</v>
      </c>
      <c r="BL10" s="8">
        <f>mean_L1.logitstories</f>
        <v>-4.1134110000000002</v>
      </c>
      <c r="BM10" s="8"/>
      <c r="BN10" s="2">
        <f t="shared" si="8"/>
        <v>-1.8800155758593999</v>
      </c>
      <c r="BP10" s="6" t="s">
        <v>4</v>
      </c>
      <c r="BQ10" s="8">
        <f>B_L1.logitstories</f>
        <v>0.45704539999999999</v>
      </c>
      <c r="BR10" s="8">
        <f>mean_L1.logitstories</f>
        <v>-4.1134110000000002</v>
      </c>
      <c r="BS10" s="8"/>
      <c r="BT10" s="2">
        <f t="shared" si="9"/>
        <v>-1.8800155758593999</v>
      </c>
      <c r="BV10" s="6" t="s">
        <v>4</v>
      </c>
      <c r="BW10" s="8">
        <f>B_L1.logitstories</f>
        <v>0.45704539999999999</v>
      </c>
      <c r="BX10" s="8">
        <f>mean_L1.logitstories</f>
        <v>-4.1134110000000002</v>
      </c>
      <c r="BY10" s="8"/>
      <c r="BZ10" s="2">
        <f t="shared" si="10"/>
        <v>-1.8800155758593999</v>
      </c>
      <c r="CB10" s="6" t="s">
        <v>4</v>
      </c>
      <c r="CC10" s="8">
        <f>B_L1.logitstories</f>
        <v>0.45704539999999999</v>
      </c>
      <c r="CD10" s="8">
        <f>mean_L1.logitstories</f>
        <v>-4.1134110000000002</v>
      </c>
      <c r="CE10" s="8"/>
      <c r="CF10" s="2">
        <f t="shared" si="11"/>
        <v>-1.8800155758593999</v>
      </c>
      <c r="CH10" s="6" t="s">
        <v>4</v>
      </c>
      <c r="CI10" s="8">
        <f>B_L1.logitstories</f>
        <v>0.45704539999999999</v>
      </c>
      <c r="CJ10" s="8">
        <f>mean_L1.logitstories</f>
        <v>-4.1134110000000002</v>
      </c>
      <c r="CK10" s="8"/>
      <c r="CL10" s="2">
        <f t="shared" si="12"/>
        <v>-1.8800155758593999</v>
      </c>
      <c r="CN10" s="6" t="s">
        <v>4</v>
      </c>
      <c r="CO10" s="8">
        <f>B_L1.logitstories</f>
        <v>0.45704539999999999</v>
      </c>
      <c r="CP10" s="8">
        <f>mean_L1.logitstories</f>
        <v>-4.1134110000000002</v>
      </c>
      <c r="CQ10" s="8"/>
      <c r="CR10" s="2">
        <f t="shared" si="13"/>
        <v>-1.8800155758593999</v>
      </c>
      <c r="CT10" s="6" t="s">
        <v>4</v>
      </c>
      <c r="CU10" s="8">
        <f>B_L1.logitstories</f>
        <v>0.45704539999999999</v>
      </c>
      <c r="CV10" s="8">
        <v>-2.9064049999999999</v>
      </c>
      <c r="CW10" s="8"/>
      <c r="CX10" s="2">
        <f t="shared" si="14"/>
        <v>-1.3283590357869999</v>
      </c>
      <c r="CZ10" s="6" t="s">
        <v>4</v>
      </c>
      <c r="DA10" s="8">
        <f>B_L1.logitstories</f>
        <v>0.45704539999999999</v>
      </c>
      <c r="DB10" s="8">
        <v>-2.9064049999999999</v>
      </c>
      <c r="DC10" s="8"/>
      <c r="DD10" s="2">
        <f t="shared" si="15"/>
        <v>-1.3283590357869999</v>
      </c>
      <c r="DF10" s="6" t="s">
        <v>4</v>
      </c>
      <c r="DG10" s="8">
        <f>B_L1.logitstories</f>
        <v>0.45704539999999999</v>
      </c>
      <c r="DH10" s="8">
        <v>-2.9064049999999999</v>
      </c>
      <c r="DI10" s="8"/>
      <c r="DJ10" s="2">
        <f t="shared" si="16"/>
        <v>-1.3283590357869999</v>
      </c>
      <c r="DL10" s="6" t="s">
        <v>4</v>
      </c>
      <c r="DM10" s="8">
        <f>B_L1.logitstories</f>
        <v>0.45704539999999999</v>
      </c>
      <c r="DN10" s="8">
        <v>-3.0470619999999999</v>
      </c>
      <c r="DO10" s="8"/>
      <c r="DP10" s="2">
        <f t="shared" si="17"/>
        <v>-1.3926456706148</v>
      </c>
      <c r="DR10" s="6" t="s">
        <v>4</v>
      </c>
      <c r="DS10" s="8">
        <f>B_L1.logitstories</f>
        <v>0.45704539999999999</v>
      </c>
      <c r="DT10" s="8">
        <v>-3.0470619999999999</v>
      </c>
      <c r="DU10" s="8"/>
      <c r="DV10" s="2">
        <f t="shared" si="18"/>
        <v>-1.3926456706148</v>
      </c>
      <c r="DX10" s="6" t="s">
        <v>4</v>
      </c>
      <c r="DY10" s="8">
        <f>B_L1.logitstories</f>
        <v>0.45704539999999999</v>
      </c>
      <c r="DZ10" s="8">
        <v>-3.0470619999999999</v>
      </c>
      <c r="EA10" s="8"/>
      <c r="EB10" s="2">
        <f t="shared" si="19"/>
        <v>-1.3926456706148</v>
      </c>
      <c r="ED10" s="6" t="s">
        <v>4</v>
      </c>
      <c r="EE10" s="8">
        <f>B_L1.logitstories</f>
        <v>0.45704539999999999</v>
      </c>
      <c r="EF10" s="8">
        <v>-3.1485669999999999</v>
      </c>
      <c r="EG10" s="8"/>
      <c r="EH10" s="2">
        <f t="shared" si="20"/>
        <v>-1.4390380639417999</v>
      </c>
      <c r="EJ10" s="6" t="s">
        <v>4</v>
      </c>
      <c r="EK10" s="8">
        <f>B_L1.logitstories</f>
        <v>0.45704539999999999</v>
      </c>
      <c r="EL10" s="8">
        <v>-3.1485669999999999</v>
      </c>
      <c r="EM10" s="8"/>
      <c r="EN10" s="2">
        <f t="shared" si="21"/>
        <v>-1.4390380639417999</v>
      </c>
      <c r="EP10" s="6" t="s">
        <v>4</v>
      </c>
      <c r="EQ10" s="8">
        <f>B_L1.logitstories</f>
        <v>0.45704539999999999</v>
      </c>
      <c r="ER10" s="8">
        <v>-3.1485669999999999</v>
      </c>
      <c r="ES10" s="8"/>
      <c r="ET10" s="2">
        <f t="shared" si="22"/>
        <v>-1.4390380639417999</v>
      </c>
      <c r="EV10" s="6" t="s">
        <v>4</v>
      </c>
      <c r="EW10" s="8">
        <f>B_L1.logitstories</f>
        <v>0.45704539999999999</v>
      </c>
      <c r="EX10" s="8">
        <v>-1.935932</v>
      </c>
      <c r="EY10" s="8"/>
      <c r="EZ10" s="2">
        <f t="shared" si="23"/>
        <v>-0.88480881531279998</v>
      </c>
      <c r="FB10" s="6" t="s">
        <v>4</v>
      </c>
      <c r="FC10" s="8">
        <f>B_L1.logitstories</f>
        <v>0.45704539999999999</v>
      </c>
      <c r="FD10" s="8">
        <v>-1.935932</v>
      </c>
      <c r="FE10" s="8"/>
      <c r="FF10" s="2">
        <f t="shared" si="24"/>
        <v>-0.88480881531279998</v>
      </c>
      <c r="FH10" s="6" t="s">
        <v>4</v>
      </c>
      <c r="FI10" s="8">
        <f>B_L1.logitstories</f>
        <v>0.45704539999999999</v>
      </c>
      <c r="FJ10" s="8">
        <v>-1.935932</v>
      </c>
      <c r="FK10" s="8"/>
      <c r="FL10" s="2">
        <f t="shared" si="25"/>
        <v>-0.88480881531279998</v>
      </c>
      <c r="FN10" s="6" t="s">
        <v>4</v>
      </c>
      <c r="FO10" s="8">
        <f>B_L1.logitstories</f>
        <v>0.45704539999999999</v>
      </c>
      <c r="FP10" s="8">
        <v>-2.367829</v>
      </c>
      <c r="FQ10" s="8"/>
      <c r="FR10" s="2">
        <f t="shared" si="26"/>
        <v>-1.0822053524366</v>
      </c>
      <c r="FT10" s="6" t="s">
        <v>4</v>
      </c>
      <c r="FU10" s="8">
        <f>B_L1.logitstories</f>
        <v>0.45704539999999999</v>
      </c>
      <c r="FV10" s="8">
        <v>-2.367829</v>
      </c>
      <c r="FW10" s="8"/>
      <c r="FX10" s="2">
        <f t="shared" si="27"/>
        <v>-1.0822053524366</v>
      </c>
      <c r="FZ10" s="6" t="s">
        <v>4</v>
      </c>
      <c r="GA10" s="8">
        <f>B_L1.logitstories</f>
        <v>0.45704539999999999</v>
      </c>
      <c r="GB10" s="8">
        <v>-2.367829</v>
      </c>
      <c r="GC10" s="8"/>
      <c r="GD10" s="2">
        <f t="shared" si="28"/>
        <v>-1.0822053524366</v>
      </c>
    </row>
    <row r="11" spans="1:186">
      <c r="A11" s="3">
        <f>min_agenda_entropy</f>
        <v>0.1187015</v>
      </c>
      <c r="B11" s="12">
        <f>AJ19</f>
        <v>-3.7583073526511406</v>
      </c>
      <c r="C11" s="13">
        <f>AJ21</f>
        <v>2.2791611930298803E-2</v>
      </c>
      <c r="D11" s="12">
        <f>AJ24</f>
        <v>5.3560288036202186</v>
      </c>
      <c r="F11" s="10"/>
      <c r="G11" s="10"/>
      <c r="H11" s="8"/>
      <c r="I11" s="8"/>
      <c r="J11" s="8"/>
      <c r="K11" s="8"/>
      <c r="L11" s="8"/>
      <c r="N11" s="6" t="s">
        <v>58</v>
      </c>
      <c r="O11" s="8">
        <f>B_agenda_entropy</f>
        <v>-3.1445289999999999</v>
      </c>
      <c r="P11" s="8">
        <f>mean_agenda_entropy</f>
        <v>0.23070679999999999</v>
      </c>
      <c r="Q11" s="8"/>
      <c r="R11" s="2">
        <f t="shared" si="0"/>
        <v>-0.72546422309719993</v>
      </c>
      <c r="T11" s="6" t="s">
        <v>58</v>
      </c>
      <c r="U11" s="8">
        <f>B_agenda_entropy</f>
        <v>-3.1445289999999999</v>
      </c>
      <c r="V11" s="8">
        <f>mean_agenda_entropy</f>
        <v>0.23070679999999999</v>
      </c>
      <c r="W11" s="8">
        <f>sd_agenda_entropy</f>
        <v>7.0507799999999995E-2</v>
      </c>
      <c r="X11" s="2">
        <f t="shared" si="1"/>
        <v>-0.94717804492339996</v>
      </c>
      <c r="Z11" s="6" t="s">
        <v>58</v>
      </c>
      <c r="AA11" s="8">
        <f>B_agenda_entropy</f>
        <v>-3.1445289999999999</v>
      </c>
      <c r="AB11" s="8">
        <f>mean_agenda_entropy</f>
        <v>0.23070679999999999</v>
      </c>
      <c r="AC11" s="8">
        <f>-sd_agenda_entropy</f>
        <v>-7.0507799999999995E-2</v>
      </c>
      <c r="AD11" s="2">
        <f t="shared" si="2"/>
        <v>-0.5037504012709999</v>
      </c>
      <c r="AF11" s="6" t="s">
        <v>58</v>
      </c>
      <c r="AG11" s="8">
        <f>B_agenda_entropy</f>
        <v>-3.1445289999999999</v>
      </c>
      <c r="AH11" s="11">
        <f>$A$11</f>
        <v>0.1187015</v>
      </c>
      <c r="AI11" s="8"/>
      <c r="AJ11" s="2">
        <f t="shared" si="3"/>
        <v>-0.3732603090935</v>
      </c>
      <c r="AL11" s="6" t="s">
        <v>58</v>
      </c>
      <c r="AM11" s="8">
        <f>B_agenda_entropy</f>
        <v>-3.1445289999999999</v>
      </c>
      <c r="AN11" s="11">
        <f>$A$12</f>
        <v>0.16172640999999999</v>
      </c>
      <c r="AO11" s="8"/>
      <c r="AP11" s="2">
        <f t="shared" si="4"/>
        <v>-0.50855338631088998</v>
      </c>
      <c r="AR11" s="6" t="s">
        <v>58</v>
      </c>
      <c r="AS11" s="8">
        <f>B_agenda_entropy</f>
        <v>-3.1445289999999999</v>
      </c>
      <c r="AT11" s="11">
        <f>$A$13</f>
        <v>0.20475131999999999</v>
      </c>
      <c r="AU11" s="8"/>
      <c r="AV11" s="2">
        <f t="shared" si="5"/>
        <v>-0.6438464635282799</v>
      </c>
      <c r="AX11" s="6" t="s">
        <v>58</v>
      </c>
      <c r="AY11" s="8">
        <f>B_agenda_entropy</f>
        <v>-3.1445289999999999</v>
      </c>
      <c r="AZ11" s="11">
        <f>$A$14</f>
        <v>0.24777622999999999</v>
      </c>
      <c r="BA11" s="8"/>
      <c r="BB11" s="2">
        <f t="shared" si="6"/>
        <v>-0.77913954074566993</v>
      </c>
      <c r="BD11" s="6" t="s">
        <v>58</v>
      </c>
      <c r="BE11" s="8">
        <f>B_agenda_entropy</f>
        <v>-3.1445289999999999</v>
      </c>
      <c r="BF11" s="11">
        <f>$A$15</f>
        <v>0.29080113999999996</v>
      </c>
      <c r="BG11" s="8"/>
      <c r="BH11" s="2">
        <f t="shared" si="7"/>
        <v>-0.91443261796305986</v>
      </c>
      <c r="BJ11" s="6" t="s">
        <v>58</v>
      </c>
      <c r="BK11" s="8">
        <f>B_agenda_entropy</f>
        <v>-3.1445289999999999</v>
      </c>
      <c r="BL11" s="11">
        <f>$A$16</f>
        <v>0.33382604999999993</v>
      </c>
      <c r="BM11" s="8"/>
      <c r="BN11" s="2">
        <f t="shared" si="8"/>
        <v>-1.0497256951804497</v>
      </c>
      <c r="BP11" s="6" t="s">
        <v>58</v>
      </c>
      <c r="BQ11" s="8">
        <f>B_agenda_entropy</f>
        <v>-3.1445289999999999</v>
      </c>
      <c r="BR11" s="11">
        <f>$A$17</f>
        <v>0.3768509599999999</v>
      </c>
      <c r="BS11" s="8"/>
      <c r="BT11" s="2">
        <f t="shared" si="9"/>
        <v>-1.1850187723978396</v>
      </c>
      <c r="BV11" s="6" t="s">
        <v>58</v>
      </c>
      <c r="BW11" s="8">
        <f>B_agenda_entropy</f>
        <v>-3.1445289999999999</v>
      </c>
      <c r="BX11" s="11">
        <f>$A$18</f>
        <v>0.41987586999999987</v>
      </c>
      <c r="BY11" s="8"/>
      <c r="BZ11" s="2">
        <f t="shared" si="10"/>
        <v>-1.3203118496152295</v>
      </c>
      <c r="CB11" s="6" t="s">
        <v>58</v>
      </c>
      <c r="CC11" s="8">
        <f>B_agenda_entropy</f>
        <v>-3.1445289999999999</v>
      </c>
      <c r="CD11" s="11">
        <f>$A$19</f>
        <v>0.46290077999999985</v>
      </c>
      <c r="CE11" s="8"/>
      <c r="CF11" s="2">
        <f t="shared" si="11"/>
        <v>-1.4556049268326194</v>
      </c>
      <c r="CH11" s="6" t="s">
        <v>58</v>
      </c>
      <c r="CI11" s="8">
        <f>B_agenda_entropy</f>
        <v>-3.1445289999999999</v>
      </c>
      <c r="CJ11" s="11">
        <f>$A$20</f>
        <v>0.50592568999999987</v>
      </c>
      <c r="CK11" s="8"/>
      <c r="CL11" s="2">
        <f t="shared" si="12"/>
        <v>-1.5908980040500096</v>
      </c>
      <c r="CN11" s="6" t="s">
        <v>58</v>
      </c>
      <c r="CO11" s="8">
        <f>B_agenda_entropy</f>
        <v>-3.1445289999999999</v>
      </c>
      <c r="CP11" s="11">
        <f>$A$21</f>
        <v>0.54895059999999996</v>
      </c>
      <c r="CQ11" s="8"/>
      <c r="CR11" s="2">
        <f t="shared" si="13"/>
        <v>-1.7261910812673997</v>
      </c>
      <c r="CT11" s="6" t="s">
        <v>58</v>
      </c>
      <c r="CU11" s="8">
        <f>B_agenda_entropy</f>
        <v>-3.1445289999999999</v>
      </c>
      <c r="CV11" s="19">
        <v>0.14427390000000001</v>
      </c>
      <c r="CW11" s="8"/>
      <c r="CX11" s="2">
        <f t="shared" si="14"/>
        <v>-0.45367346249310003</v>
      </c>
      <c r="CZ11" s="6" t="s">
        <v>58</v>
      </c>
      <c r="DA11" s="8">
        <f>B_agenda_entropy</f>
        <v>-3.1445289999999999</v>
      </c>
      <c r="DB11" s="19">
        <v>0.14427390000000001</v>
      </c>
      <c r="DC11" s="8">
        <f>sd_agenda_entropy</f>
        <v>7.0507799999999995E-2</v>
      </c>
      <c r="DD11" s="2">
        <f t="shared" si="15"/>
        <v>-0.67538728431930006</v>
      </c>
      <c r="DF11" s="6" t="s">
        <v>58</v>
      </c>
      <c r="DG11" s="8">
        <f>B_agenda_entropy</f>
        <v>-3.1445289999999999</v>
      </c>
      <c r="DH11" s="19">
        <v>0.14427390000000001</v>
      </c>
      <c r="DI11" s="8">
        <f>-sd_agenda_entropy</f>
        <v>-7.0507799999999995E-2</v>
      </c>
      <c r="DJ11" s="2">
        <f t="shared" si="16"/>
        <v>-0.23195964066690003</v>
      </c>
      <c r="DL11" s="6" t="s">
        <v>58</v>
      </c>
      <c r="DM11" s="8">
        <f>B_agenda_entropy</f>
        <v>-3.1445289999999999</v>
      </c>
      <c r="DN11" s="19">
        <v>0.14427390000000001</v>
      </c>
      <c r="DO11" s="8"/>
      <c r="DP11" s="2">
        <f t="shared" si="17"/>
        <v>-0.45367346249310003</v>
      </c>
      <c r="DR11" s="6" t="s">
        <v>58</v>
      </c>
      <c r="DS11" s="8">
        <f>B_agenda_entropy</f>
        <v>-3.1445289999999999</v>
      </c>
      <c r="DT11" s="19">
        <v>0.14427390000000001</v>
      </c>
      <c r="DU11" s="8">
        <f>sd_agenda_entropy</f>
        <v>7.0507799999999995E-2</v>
      </c>
      <c r="DV11" s="2">
        <f t="shared" si="18"/>
        <v>-0.67538728431930006</v>
      </c>
      <c r="DX11" s="6" t="s">
        <v>58</v>
      </c>
      <c r="DY11" s="8">
        <f>B_agenda_entropy</f>
        <v>-3.1445289999999999</v>
      </c>
      <c r="DZ11" s="19">
        <v>0.14427390000000001</v>
      </c>
      <c r="EA11" s="8">
        <f>-sd_agenda_entropy</f>
        <v>-7.0507799999999995E-2</v>
      </c>
      <c r="EB11" s="2">
        <f t="shared" si="19"/>
        <v>-0.23195964066690003</v>
      </c>
      <c r="ED11" s="6" t="s">
        <v>58</v>
      </c>
      <c r="EE11" s="8">
        <f>B_agenda_entropy</f>
        <v>-3.1445289999999999</v>
      </c>
      <c r="EF11" s="19">
        <v>0.14427390000000001</v>
      </c>
      <c r="EG11" s="8"/>
      <c r="EH11" s="2">
        <f t="shared" si="20"/>
        <v>-0.45367346249310003</v>
      </c>
      <c r="EJ11" s="6" t="s">
        <v>58</v>
      </c>
      <c r="EK11" s="8">
        <f>B_agenda_entropy</f>
        <v>-3.1445289999999999</v>
      </c>
      <c r="EL11" s="19">
        <v>0.14427390000000001</v>
      </c>
      <c r="EM11" s="8">
        <f>sd_agenda_entropy</f>
        <v>7.0507799999999995E-2</v>
      </c>
      <c r="EN11" s="2">
        <f t="shared" si="21"/>
        <v>-0.67538728431930006</v>
      </c>
      <c r="EP11" s="6" t="s">
        <v>58</v>
      </c>
      <c r="EQ11" s="8">
        <f>B_agenda_entropy</f>
        <v>-3.1445289999999999</v>
      </c>
      <c r="ER11" s="19">
        <v>0.14427390000000001</v>
      </c>
      <c r="ES11" s="8">
        <f>-sd_agenda_entropy</f>
        <v>-7.0507799999999995E-2</v>
      </c>
      <c r="ET11" s="2">
        <f t="shared" si="22"/>
        <v>-0.23195964066690003</v>
      </c>
      <c r="EV11" s="6" t="s">
        <v>58</v>
      </c>
      <c r="EW11" s="8">
        <f>B_agenda_entropy</f>
        <v>-3.1445289999999999</v>
      </c>
      <c r="EX11" s="19">
        <v>0.14427390000000001</v>
      </c>
      <c r="EY11" s="8"/>
      <c r="EZ11" s="2">
        <f t="shared" si="23"/>
        <v>-0.45367346249310003</v>
      </c>
      <c r="FB11" s="6" t="s">
        <v>58</v>
      </c>
      <c r="FC11" s="8">
        <f>B_agenda_entropy</f>
        <v>-3.1445289999999999</v>
      </c>
      <c r="FD11" s="19">
        <v>0.14427390000000001</v>
      </c>
      <c r="FE11" s="8">
        <f>sd_agenda_entropy</f>
        <v>7.0507799999999995E-2</v>
      </c>
      <c r="FF11" s="2">
        <f t="shared" si="24"/>
        <v>-0.67538728431930006</v>
      </c>
      <c r="FH11" s="6" t="s">
        <v>58</v>
      </c>
      <c r="FI11" s="8">
        <f>B_agenda_entropy</f>
        <v>-3.1445289999999999</v>
      </c>
      <c r="FJ11" s="19">
        <v>0.14427390000000001</v>
      </c>
      <c r="FK11" s="8">
        <f>-sd_agenda_entropy</f>
        <v>-7.0507799999999995E-2</v>
      </c>
      <c r="FL11" s="2">
        <f t="shared" si="25"/>
        <v>-0.23195964066690003</v>
      </c>
      <c r="FN11" s="6" t="s">
        <v>58</v>
      </c>
      <c r="FO11" s="8">
        <f>B_agenda_entropy</f>
        <v>-3.1445289999999999</v>
      </c>
      <c r="FP11" s="19">
        <v>0.14427390000000001</v>
      </c>
      <c r="FQ11" s="8"/>
      <c r="FR11" s="2">
        <f t="shared" si="26"/>
        <v>-0.45367346249310003</v>
      </c>
      <c r="FT11" s="6" t="s">
        <v>58</v>
      </c>
      <c r="FU11" s="8">
        <f>B_agenda_entropy</f>
        <v>-3.1445289999999999</v>
      </c>
      <c r="FV11" s="19">
        <v>0.14427390000000001</v>
      </c>
      <c r="FW11" s="8">
        <f>sd_agenda_entropy</f>
        <v>7.0507799999999995E-2</v>
      </c>
      <c r="FX11" s="2">
        <f t="shared" si="27"/>
        <v>-0.67538728431930006</v>
      </c>
      <c r="FZ11" s="6" t="s">
        <v>58</v>
      </c>
      <c r="GA11" s="8">
        <f>B_agenda_entropy</f>
        <v>-3.1445289999999999</v>
      </c>
      <c r="GB11" s="19">
        <v>0.14427390000000001</v>
      </c>
      <c r="GC11" s="8">
        <f>-sd_agenda_entropy</f>
        <v>-7.0507799999999995E-2</v>
      </c>
      <c r="GD11" s="2">
        <f t="shared" si="28"/>
        <v>-0.23195964066690003</v>
      </c>
    </row>
    <row r="12" spans="1:186" s="15" customFormat="1">
      <c r="A12" s="3">
        <f>A11+((A$21-A$11)/10)</f>
        <v>0.16172640999999999</v>
      </c>
      <c r="B12" s="16">
        <f>AP19</f>
        <v>-3.8936004298685294</v>
      </c>
      <c r="C12" s="17">
        <f>AP21</f>
        <v>1.9965139214011156E-2</v>
      </c>
      <c r="D12" s="16">
        <f>AP24</f>
        <v>4.6918077152926214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0.76181739999999998</v>
      </c>
      <c r="P12" s="19">
        <f>mean_entropy</f>
        <v>0.32300440000000002</v>
      </c>
      <c r="Q12" s="19"/>
      <c r="R12" s="21">
        <f t="shared" si="0"/>
        <v>0.24607037219656</v>
      </c>
      <c r="T12" s="20" t="s">
        <v>5</v>
      </c>
      <c r="U12" s="19">
        <f>B_entropy</f>
        <v>0.76181739999999998</v>
      </c>
      <c r="V12" s="19">
        <f>mean_entropy</f>
        <v>0.32300440000000002</v>
      </c>
      <c r="W12" s="19"/>
      <c r="X12" s="21">
        <f t="shared" si="1"/>
        <v>0.24607037219656</v>
      </c>
      <c r="Z12" s="20" t="s">
        <v>5</v>
      </c>
      <c r="AA12" s="19">
        <f>B_entropy</f>
        <v>0.76181739999999998</v>
      </c>
      <c r="AB12" s="19">
        <f>mean_entropy</f>
        <v>0.32300440000000002</v>
      </c>
      <c r="AC12" s="19"/>
      <c r="AD12" s="21">
        <f t="shared" si="2"/>
        <v>0.24607037219656</v>
      </c>
      <c r="AF12" s="20" t="s">
        <v>5</v>
      </c>
      <c r="AG12" s="19">
        <f>B_entropy</f>
        <v>0.76181739999999998</v>
      </c>
      <c r="AH12" s="19">
        <f>mean_entropy</f>
        <v>0.32300440000000002</v>
      </c>
      <c r="AI12" s="19"/>
      <c r="AJ12" s="21">
        <f t="shared" si="3"/>
        <v>0.24607037219656</v>
      </c>
      <c r="AL12" s="20" t="s">
        <v>5</v>
      </c>
      <c r="AM12" s="19">
        <f>B_entropy</f>
        <v>0.76181739999999998</v>
      </c>
      <c r="AN12" s="19">
        <f>mean_entropy</f>
        <v>0.32300440000000002</v>
      </c>
      <c r="AO12" s="19"/>
      <c r="AP12" s="21">
        <f t="shared" si="4"/>
        <v>0.24607037219656</v>
      </c>
      <c r="AR12" s="20" t="s">
        <v>5</v>
      </c>
      <c r="AS12" s="19">
        <f>B_entropy</f>
        <v>0.76181739999999998</v>
      </c>
      <c r="AT12" s="19">
        <f>mean_entropy</f>
        <v>0.32300440000000002</v>
      </c>
      <c r="AU12" s="19"/>
      <c r="AV12" s="21">
        <f t="shared" si="5"/>
        <v>0.24607037219656</v>
      </c>
      <c r="AX12" s="20" t="s">
        <v>5</v>
      </c>
      <c r="AY12" s="19">
        <f>B_entropy</f>
        <v>0.76181739999999998</v>
      </c>
      <c r="AZ12" s="19">
        <f>mean_entropy</f>
        <v>0.32300440000000002</v>
      </c>
      <c r="BA12" s="19"/>
      <c r="BB12" s="21">
        <f t="shared" si="6"/>
        <v>0.24607037219656</v>
      </c>
      <c r="BD12" s="20" t="s">
        <v>5</v>
      </c>
      <c r="BE12" s="19">
        <f>B_entropy</f>
        <v>0.76181739999999998</v>
      </c>
      <c r="BF12" s="19">
        <f>mean_entropy</f>
        <v>0.32300440000000002</v>
      </c>
      <c r="BG12" s="19"/>
      <c r="BH12" s="21">
        <f t="shared" si="7"/>
        <v>0.24607037219656</v>
      </c>
      <c r="BJ12" s="20" t="s">
        <v>5</v>
      </c>
      <c r="BK12" s="19">
        <f>B_entropy</f>
        <v>0.76181739999999998</v>
      </c>
      <c r="BL12" s="19">
        <f>mean_entropy</f>
        <v>0.32300440000000002</v>
      </c>
      <c r="BM12" s="19"/>
      <c r="BN12" s="21">
        <f t="shared" si="8"/>
        <v>0.24607037219656</v>
      </c>
      <c r="BP12" s="20" t="s">
        <v>5</v>
      </c>
      <c r="BQ12" s="19">
        <f>B_entropy</f>
        <v>0.76181739999999998</v>
      </c>
      <c r="BR12" s="19">
        <f>mean_entropy</f>
        <v>0.32300440000000002</v>
      </c>
      <c r="BS12" s="19"/>
      <c r="BT12" s="21">
        <f t="shared" si="9"/>
        <v>0.24607037219656</v>
      </c>
      <c r="BV12" s="20" t="s">
        <v>5</v>
      </c>
      <c r="BW12" s="19">
        <f>B_entropy</f>
        <v>0.76181739999999998</v>
      </c>
      <c r="BX12" s="19">
        <f>mean_entropy</f>
        <v>0.32300440000000002</v>
      </c>
      <c r="BY12" s="19"/>
      <c r="BZ12" s="21">
        <f t="shared" si="10"/>
        <v>0.24607037219656</v>
      </c>
      <c r="CB12" s="20" t="s">
        <v>5</v>
      </c>
      <c r="CC12" s="19">
        <f>B_entropy</f>
        <v>0.76181739999999998</v>
      </c>
      <c r="CD12" s="19">
        <f>mean_entropy</f>
        <v>0.32300440000000002</v>
      </c>
      <c r="CE12" s="19"/>
      <c r="CF12" s="21">
        <f t="shared" si="11"/>
        <v>0.24607037219656</v>
      </c>
      <c r="CH12" s="20" t="s">
        <v>5</v>
      </c>
      <c r="CI12" s="19">
        <f>B_entropy</f>
        <v>0.76181739999999998</v>
      </c>
      <c r="CJ12" s="19">
        <f>mean_entropy</f>
        <v>0.32300440000000002</v>
      </c>
      <c r="CK12" s="19"/>
      <c r="CL12" s="21">
        <f t="shared" si="12"/>
        <v>0.24607037219656</v>
      </c>
      <c r="CN12" s="20" t="s">
        <v>5</v>
      </c>
      <c r="CO12" s="19">
        <f>B_entropy</f>
        <v>0.76181739999999998</v>
      </c>
      <c r="CP12" s="19">
        <f>mean_entropy</f>
        <v>0.32300440000000002</v>
      </c>
      <c r="CQ12" s="19"/>
      <c r="CR12" s="21">
        <f t="shared" si="13"/>
        <v>0.24607037219656</v>
      </c>
      <c r="CT12" s="20" t="s">
        <v>5</v>
      </c>
      <c r="CU12" s="19">
        <f>B_entropy</f>
        <v>0.76181739999999998</v>
      </c>
      <c r="CV12" s="19">
        <v>0.55781270000000005</v>
      </c>
      <c r="CW12" s="19"/>
      <c r="CX12" s="21">
        <f t="shared" si="14"/>
        <v>0.42495142080098003</v>
      </c>
      <c r="CZ12" s="20" t="s">
        <v>5</v>
      </c>
      <c r="DA12" s="19">
        <f>B_entropy</f>
        <v>0.76181739999999998</v>
      </c>
      <c r="DB12" s="19">
        <v>0.55781270000000005</v>
      </c>
      <c r="DC12" s="19"/>
      <c r="DD12" s="21">
        <f t="shared" si="15"/>
        <v>0.42495142080098003</v>
      </c>
      <c r="DF12" s="20" t="s">
        <v>5</v>
      </c>
      <c r="DG12" s="19">
        <f>B_entropy</f>
        <v>0.76181739999999998</v>
      </c>
      <c r="DH12" s="19">
        <v>0.55781270000000005</v>
      </c>
      <c r="DI12" s="19"/>
      <c r="DJ12" s="21">
        <f t="shared" si="16"/>
        <v>0.42495142080098003</v>
      </c>
      <c r="DL12" s="20" t="s">
        <v>5</v>
      </c>
      <c r="DM12" s="19">
        <f>B_entropy</f>
        <v>0.76181739999999998</v>
      </c>
      <c r="DN12" s="19">
        <v>0.56676769999999999</v>
      </c>
      <c r="DO12" s="19"/>
      <c r="DP12" s="21">
        <f t="shared" si="17"/>
        <v>0.43177349561797995</v>
      </c>
      <c r="DR12" s="20" t="s">
        <v>5</v>
      </c>
      <c r="DS12" s="19">
        <f>B_entropy</f>
        <v>0.76181739999999998</v>
      </c>
      <c r="DT12" s="19">
        <v>0.56676769999999999</v>
      </c>
      <c r="DU12" s="19"/>
      <c r="DV12" s="21">
        <f t="shared" si="18"/>
        <v>0.43177349561797995</v>
      </c>
      <c r="DX12" s="20" t="s">
        <v>5</v>
      </c>
      <c r="DY12" s="19">
        <f>B_entropy</f>
        <v>0.76181739999999998</v>
      </c>
      <c r="DZ12" s="19">
        <v>0.56676769999999999</v>
      </c>
      <c r="EA12" s="19"/>
      <c r="EB12" s="21">
        <f t="shared" si="19"/>
        <v>0.43177349561797995</v>
      </c>
      <c r="ED12" s="20" t="s">
        <v>5</v>
      </c>
      <c r="EE12" s="19">
        <f>B_entropy</f>
        <v>0.76181739999999998</v>
      </c>
      <c r="EF12" s="19">
        <v>0.35055049999999999</v>
      </c>
      <c r="EG12" s="19"/>
      <c r="EH12" s="21">
        <f t="shared" si="20"/>
        <v>0.26705547047869999</v>
      </c>
      <c r="EJ12" s="20" t="s">
        <v>5</v>
      </c>
      <c r="EK12" s="19">
        <f>B_entropy</f>
        <v>0.76181739999999998</v>
      </c>
      <c r="EL12" s="19">
        <v>0.35055049999999999</v>
      </c>
      <c r="EM12" s="19"/>
      <c r="EN12" s="21">
        <f t="shared" si="21"/>
        <v>0.26705547047869999</v>
      </c>
      <c r="EP12" s="20" t="s">
        <v>5</v>
      </c>
      <c r="EQ12" s="19">
        <f>B_entropy</f>
        <v>0.76181739999999998</v>
      </c>
      <c r="ER12" s="19">
        <v>0.35055049999999999</v>
      </c>
      <c r="ES12" s="19"/>
      <c r="ET12" s="21">
        <f t="shared" si="22"/>
        <v>0.26705547047869999</v>
      </c>
      <c r="EV12" s="20" t="s">
        <v>5</v>
      </c>
      <c r="EW12" s="19">
        <f>B_entropy</f>
        <v>0.76181739999999998</v>
      </c>
      <c r="EX12" s="19">
        <v>0.26312150000000001</v>
      </c>
      <c r="EY12" s="19"/>
      <c r="EZ12" s="21">
        <f t="shared" si="23"/>
        <v>0.20045053701410001</v>
      </c>
      <c r="FB12" s="20" t="s">
        <v>5</v>
      </c>
      <c r="FC12" s="19">
        <f>B_entropy</f>
        <v>0.76181739999999998</v>
      </c>
      <c r="FD12" s="19">
        <v>0.26312150000000001</v>
      </c>
      <c r="FE12" s="19"/>
      <c r="FF12" s="21">
        <f t="shared" si="24"/>
        <v>0.20045053701410001</v>
      </c>
      <c r="FH12" s="20" t="s">
        <v>5</v>
      </c>
      <c r="FI12" s="19">
        <f>B_entropy</f>
        <v>0.76181739999999998</v>
      </c>
      <c r="FJ12" s="19">
        <v>0.26312150000000001</v>
      </c>
      <c r="FK12" s="19"/>
      <c r="FL12" s="21">
        <f t="shared" si="25"/>
        <v>0.20045053701410001</v>
      </c>
      <c r="FN12" s="20" t="s">
        <v>5</v>
      </c>
      <c r="FO12" s="19">
        <f>B_entropy</f>
        <v>0.76181739999999998</v>
      </c>
      <c r="FP12" s="19">
        <v>0.27349620000000002</v>
      </c>
      <c r="FQ12" s="19"/>
      <c r="FR12" s="21">
        <f t="shared" si="26"/>
        <v>0.20835416399388001</v>
      </c>
      <c r="FT12" s="20" t="s">
        <v>5</v>
      </c>
      <c r="FU12" s="19">
        <f>B_entropy</f>
        <v>0.76181739999999998</v>
      </c>
      <c r="FV12" s="19">
        <v>0.27349620000000002</v>
      </c>
      <c r="FW12" s="19"/>
      <c r="FX12" s="21">
        <f t="shared" si="27"/>
        <v>0.20835416399388001</v>
      </c>
      <c r="FZ12" s="20" t="s">
        <v>5</v>
      </c>
      <c r="GA12" s="19">
        <f>B_entropy</f>
        <v>0.76181739999999998</v>
      </c>
      <c r="GB12" s="19">
        <v>0.27349620000000002</v>
      </c>
      <c r="GC12" s="19"/>
      <c r="GD12" s="21">
        <f t="shared" si="28"/>
        <v>0.20835416399388001</v>
      </c>
    </row>
    <row r="13" spans="1:186">
      <c r="A13" s="3">
        <f t="shared" ref="A13:A20" si="29">A12+((A$21-A$11)/10)</f>
        <v>0.20475131999999999</v>
      </c>
      <c r="B13" s="12">
        <f>AV19</f>
        <v>-4.0288935070859191</v>
      </c>
      <c r="C13" s="13">
        <f>AV21</f>
        <v>1.7482916846236363E-2</v>
      </c>
      <c r="D13" s="12">
        <f>AV24</f>
        <v>4.1084854588655455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3.4976729999999998</v>
      </c>
      <c r="P13" s="8">
        <f>mean_mippct</f>
        <v>4.8182999999999997E-2</v>
      </c>
      <c r="Q13" s="8"/>
      <c r="R13" s="2">
        <f t="shared" si="0"/>
        <v>0.16852837815899999</v>
      </c>
      <c r="T13" s="6" t="s">
        <v>6</v>
      </c>
      <c r="U13" s="8">
        <f>B_mippct</f>
        <v>3.4976729999999998</v>
      </c>
      <c r="V13" s="8">
        <f>mean_mippct</f>
        <v>4.8182999999999997E-2</v>
      </c>
      <c r="W13" s="8"/>
      <c r="X13" s="2">
        <f t="shared" si="1"/>
        <v>0.16852837815899999</v>
      </c>
      <c r="Z13" s="6" t="s">
        <v>6</v>
      </c>
      <c r="AA13" s="8">
        <f>B_mippct</f>
        <v>3.4976729999999998</v>
      </c>
      <c r="AB13" s="8">
        <f>mean_mippct</f>
        <v>4.8182999999999997E-2</v>
      </c>
      <c r="AC13" s="8"/>
      <c r="AD13" s="2">
        <f t="shared" si="2"/>
        <v>0.16852837815899999</v>
      </c>
      <c r="AF13" s="6" t="s">
        <v>6</v>
      </c>
      <c r="AG13" s="8">
        <f>B_mippct</f>
        <v>3.4976729999999998</v>
      </c>
      <c r="AH13" s="8">
        <f>mean_mippct</f>
        <v>4.8182999999999997E-2</v>
      </c>
      <c r="AI13" s="8"/>
      <c r="AJ13" s="2">
        <f t="shared" si="3"/>
        <v>0.16852837815899999</v>
      </c>
      <c r="AL13" s="6" t="s">
        <v>6</v>
      </c>
      <c r="AM13" s="8">
        <f>B_mippct</f>
        <v>3.4976729999999998</v>
      </c>
      <c r="AN13" s="8">
        <f>mean_mippct</f>
        <v>4.8182999999999997E-2</v>
      </c>
      <c r="AO13" s="8"/>
      <c r="AP13" s="2">
        <f t="shared" si="4"/>
        <v>0.16852837815899999</v>
      </c>
      <c r="AR13" s="6" t="s">
        <v>6</v>
      </c>
      <c r="AS13" s="8">
        <f>B_mippct</f>
        <v>3.4976729999999998</v>
      </c>
      <c r="AT13" s="8">
        <f>mean_mippct</f>
        <v>4.8182999999999997E-2</v>
      </c>
      <c r="AU13" s="8"/>
      <c r="AV13" s="2">
        <f t="shared" si="5"/>
        <v>0.16852837815899999</v>
      </c>
      <c r="AX13" s="6" t="s">
        <v>6</v>
      </c>
      <c r="AY13" s="8">
        <f>B_mippct</f>
        <v>3.4976729999999998</v>
      </c>
      <c r="AZ13" s="8">
        <f>mean_mippct</f>
        <v>4.8182999999999997E-2</v>
      </c>
      <c r="BA13" s="8"/>
      <c r="BB13" s="2">
        <f t="shared" si="6"/>
        <v>0.16852837815899999</v>
      </c>
      <c r="BD13" s="6" t="s">
        <v>6</v>
      </c>
      <c r="BE13" s="8">
        <f>B_mippct</f>
        <v>3.4976729999999998</v>
      </c>
      <c r="BF13" s="8">
        <f>mean_mippct</f>
        <v>4.8182999999999997E-2</v>
      </c>
      <c r="BG13" s="8"/>
      <c r="BH13" s="2">
        <f t="shared" si="7"/>
        <v>0.16852837815899999</v>
      </c>
      <c r="BJ13" s="6" t="s">
        <v>6</v>
      </c>
      <c r="BK13" s="8">
        <f>B_mippct</f>
        <v>3.4976729999999998</v>
      </c>
      <c r="BL13" s="8">
        <f>mean_mippct</f>
        <v>4.8182999999999997E-2</v>
      </c>
      <c r="BM13" s="8"/>
      <c r="BN13" s="2">
        <f t="shared" si="8"/>
        <v>0.16852837815899999</v>
      </c>
      <c r="BP13" s="6" t="s">
        <v>6</v>
      </c>
      <c r="BQ13" s="8">
        <f>B_mippct</f>
        <v>3.4976729999999998</v>
      </c>
      <c r="BR13" s="8">
        <f>mean_mippct</f>
        <v>4.8182999999999997E-2</v>
      </c>
      <c r="BS13" s="8"/>
      <c r="BT13" s="2">
        <f t="shared" si="9"/>
        <v>0.16852837815899999</v>
      </c>
      <c r="BV13" s="6" t="s">
        <v>6</v>
      </c>
      <c r="BW13" s="8">
        <f>B_mippct</f>
        <v>3.4976729999999998</v>
      </c>
      <c r="BX13" s="8">
        <f>mean_mippct</f>
        <v>4.8182999999999997E-2</v>
      </c>
      <c r="BY13" s="8"/>
      <c r="BZ13" s="2">
        <f t="shared" si="10"/>
        <v>0.16852837815899999</v>
      </c>
      <c r="CB13" s="6" t="s">
        <v>6</v>
      </c>
      <c r="CC13" s="8">
        <f>B_mippct</f>
        <v>3.4976729999999998</v>
      </c>
      <c r="CD13" s="8">
        <f>mean_mippct</f>
        <v>4.8182999999999997E-2</v>
      </c>
      <c r="CE13" s="8"/>
      <c r="CF13" s="2">
        <f t="shared" si="11"/>
        <v>0.16852837815899999</v>
      </c>
      <c r="CH13" s="6" t="s">
        <v>6</v>
      </c>
      <c r="CI13" s="8">
        <f>B_mippct</f>
        <v>3.4976729999999998</v>
      </c>
      <c r="CJ13" s="8">
        <f>mean_mippct</f>
        <v>4.8182999999999997E-2</v>
      </c>
      <c r="CK13" s="8"/>
      <c r="CL13" s="2">
        <f t="shared" si="12"/>
        <v>0.16852837815899999</v>
      </c>
      <c r="CN13" s="6" t="s">
        <v>6</v>
      </c>
      <c r="CO13" s="8">
        <f>B_mippct</f>
        <v>3.4976729999999998</v>
      </c>
      <c r="CP13" s="8">
        <f>mean_mippct</f>
        <v>4.8182999999999997E-2</v>
      </c>
      <c r="CQ13" s="8"/>
      <c r="CR13" s="2">
        <f t="shared" si="13"/>
        <v>0.16852837815899999</v>
      </c>
      <c r="CT13" s="6" t="s">
        <v>6</v>
      </c>
      <c r="CU13" s="8">
        <f>B_mippct</f>
        <v>3.4976729999999998</v>
      </c>
      <c r="CV13" s="8">
        <v>6.6117099999999998E-2</v>
      </c>
      <c r="CW13" s="8"/>
      <c r="CX13" s="2">
        <f t="shared" si="14"/>
        <v>0.23125599550829998</v>
      </c>
      <c r="CZ13" s="6" t="s">
        <v>6</v>
      </c>
      <c r="DA13" s="8">
        <f>B_mippct</f>
        <v>3.4976729999999998</v>
      </c>
      <c r="DB13" s="8">
        <v>6.6117099999999998E-2</v>
      </c>
      <c r="DC13" s="8"/>
      <c r="DD13" s="2">
        <f t="shared" si="15"/>
        <v>0.23125599550829998</v>
      </c>
      <c r="DF13" s="6" t="s">
        <v>6</v>
      </c>
      <c r="DG13" s="8">
        <f>B_mippct</f>
        <v>3.4976729999999998</v>
      </c>
      <c r="DH13" s="8">
        <v>6.6117099999999998E-2</v>
      </c>
      <c r="DI13" s="8"/>
      <c r="DJ13" s="2">
        <f t="shared" si="16"/>
        <v>0.23125599550829998</v>
      </c>
      <c r="DL13" s="6" t="s">
        <v>6</v>
      </c>
      <c r="DM13" s="8">
        <f>B_mippct</f>
        <v>3.4976729999999998</v>
      </c>
      <c r="DN13" s="8">
        <v>0.14085210000000001</v>
      </c>
      <c r="DO13" s="8"/>
      <c r="DP13" s="2">
        <f t="shared" si="17"/>
        <v>0.49265458716330002</v>
      </c>
      <c r="DR13" s="6" t="s">
        <v>6</v>
      </c>
      <c r="DS13" s="8">
        <f>B_mippct</f>
        <v>3.4976729999999998</v>
      </c>
      <c r="DT13" s="8">
        <v>0.14085210000000001</v>
      </c>
      <c r="DU13" s="8"/>
      <c r="DV13" s="2">
        <f t="shared" si="18"/>
        <v>0.49265458716330002</v>
      </c>
      <c r="DX13" s="6" t="s">
        <v>6</v>
      </c>
      <c r="DY13" s="8">
        <f>B_mippct</f>
        <v>3.4976729999999998</v>
      </c>
      <c r="DZ13" s="8">
        <v>0.14085210000000001</v>
      </c>
      <c r="EA13" s="8"/>
      <c r="EB13" s="2">
        <f t="shared" si="19"/>
        <v>0.49265458716330002</v>
      </c>
      <c r="ED13" s="6" t="s">
        <v>6</v>
      </c>
      <c r="EE13" s="8">
        <f>B_mippct</f>
        <v>3.4976729999999998</v>
      </c>
      <c r="EF13" s="8">
        <v>3.7095000000000001E-3</v>
      </c>
      <c r="EG13" s="8"/>
      <c r="EH13" s="2">
        <f t="shared" si="20"/>
        <v>1.29746179935E-2</v>
      </c>
      <c r="EJ13" s="6" t="s">
        <v>6</v>
      </c>
      <c r="EK13" s="8">
        <f>B_mippct</f>
        <v>3.4976729999999998</v>
      </c>
      <c r="EL13" s="8">
        <v>3.7095000000000001E-3</v>
      </c>
      <c r="EM13" s="8"/>
      <c r="EN13" s="2">
        <f t="shared" si="21"/>
        <v>1.29746179935E-2</v>
      </c>
      <c r="EP13" s="6" t="s">
        <v>6</v>
      </c>
      <c r="EQ13" s="8">
        <f>B_mippct</f>
        <v>3.4976729999999998</v>
      </c>
      <c r="ER13" s="8">
        <v>3.7095000000000001E-3</v>
      </c>
      <c r="ES13" s="8"/>
      <c r="ET13" s="2">
        <f t="shared" si="22"/>
        <v>1.29746179935E-2</v>
      </c>
      <c r="EV13" s="6" t="s">
        <v>6</v>
      </c>
      <c r="EW13" s="8">
        <f>B_mippct</f>
        <v>3.4976729999999998</v>
      </c>
      <c r="EX13" s="8">
        <v>0.1166898</v>
      </c>
      <c r="EY13" s="8"/>
      <c r="EZ13" s="2">
        <f t="shared" si="23"/>
        <v>0.40814276283539996</v>
      </c>
      <c r="FB13" s="6" t="s">
        <v>6</v>
      </c>
      <c r="FC13" s="8">
        <f>B_mippct</f>
        <v>3.4976729999999998</v>
      </c>
      <c r="FD13" s="8">
        <v>0.1166898</v>
      </c>
      <c r="FE13" s="8"/>
      <c r="FF13" s="2">
        <f t="shared" si="24"/>
        <v>0.40814276283539996</v>
      </c>
      <c r="FH13" s="6" t="s">
        <v>6</v>
      </c>
      <c r="FI13" s="8">
        <f>B_mippct</f>
        <v>3.4976729999999998</v>
      </c>
      <c r="FJ13" s="8">
        <v>0.1166898</v>
      </c>
      <c r="FK13" s="8"/>
      <c r="FL13" s="2">
        <f t="shared" si="25"/>
        <v>0.40814276283539996</v>
      </c>
      <c r="FN13" s="6" t="s">
        <v>6</v>
      </c>
      <c r="FO13" s="8">
        <f>B_mippct</f>
        <v>3.4976729999999998</v>
      </c>
      <c r="FP13" s="8">
        <v>5.0985999999999997E-2</v>
      </c>
      <c r="FQ13" s="8"/>
      <c r="FR13" s="2">
        <f t="shared" si="26"/>
        <v>0.17833235557799998</v>
      </c>
      <c r="FT13" s="6" t="s">
        <v>6</v>
      </c>
      <c r="FU13" s="8">
        <f>B_mippct</f>
        <v>3.4976729999999998</v>
      </c>
      <c r="FV13" s="8">
        <v>5.0985999999999997E-2</v>
      </c>
      <c r="FW13" s="8"/>
      <c r="FX13" s="2">
        <f t="shared" si="27"/>
        <v>0.17833235557799998</v>
      </c>
      <c r="FZ13" s="6" t="s">
        <v>6</v>
      </c>
      <c r="GA13" s="8">
        <f>B_mippct</f>
        <v>3.4976729999999998</v>
      </c>
      <c r="GB13" s="8">
        <v>5.0985999999999997E-2</v>
      </c>
      <c r="GC13" s="8"/>
      <c r="GD13" s="2">
        <f t="shared" si="28"/>
        <v>0.17833235557799998</v>
      </c>
    </row>
    <row r="14" spans="1:186">
      <c r="A14" s="3">
        <f t="shared" si="29"/>
        <v>0.24777622999999999</v>
      </c>
      <c r="B14" s="12">
        <f>BB19</f>
        <v>-4.1641865843033097</v>
      </c>
      <c r="C14" s="13">
        <f>BB21</f>
        <v>1.5304484465855916E-2</v>
      </c>
      <c r="D14" s="12">
        <f>BB24</f>
        <v>3.5965538494761402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0.51684699999999995</v>
      </c>
      <c r="P14" s="8">
        <f>mean_execorderspct</f>
        <v>3.6962599999999998E-2</v>
      </c>
      <c r="Q14" s="8"/>
      <c r="R14" s="2">
        <f t="shared" si="0"/>
        <v>1.9104008922199996E-2</v>
      </c>
      <c r="T14" s="6" t="s">
        <v>8</v>
      </c>
      <c r="U14" s="8">
        <f>B_execorderspct</f>
        <v>0.51684699999999995</v>
      </c>
      <c r="V14" s="8">
        <f>mean_execorderspct</f>
        <v>3.6962599999999998E-2</v>
      </c>
      <c r="W14" s="8"/>
      <c r="X14" s="2">
        <f t="shared" si="1"/>
        <v>1.9104008922199996E-2</v>
      </c>
      <c r="Z14" s="6" t="s">
        <v>8</v>
      </c>
      <c r="AA14" s="8">
        <f>B_execorderspct</f>
        <v>0.51684699999999995</v>
      </c>
      <c r="AB14" s="8">
        <f>mean_execorderspct</f>
        <v>3.6962599999999998E-2</v>
      </c>
      <c r="AC14" s="8"/>
      <c r="AD14" s="2">
        <f t="shared" si="2"/>
        <v>1.9104008922199996E-2</v>
      </c>
      <c r="AF14" s="6" t="s">
        <v>8</v>
      </c>
      <c r="AG14" s="8">
        <f>B_execorderspct</f>
        <v>0.51684699999999995</v>
      </c>
      <c r="AH14" s="8">
        <f>mean_execorderspct</f>
        <v>3.6962599999999998E-2</v>
      </c>
      <c r="AI14" s="8"/>
      <c r="AJ14" s="2">
        <f t="shared" si="3"/>
        <v>1.9104008922199996E-2</v>
      </c>
      <c r="AL14" s="6" t="s">
        <v>8</v>
      </c>
      <c r="AM14" s="8">
        <f>B_execorderspct</f>
        <v>0.51684699999999995</v>
      </c>
      <c r="AN14" s="8">
        <f>mean_execorderspct</f>
        <v>3.6962599999999998E-2</v>
      </c>
      <c r="AO14" s="8"/>
      <c r="AP14" s="2">
        <f t="shared" si="4"/>
        <v>1.9104008922199996E-2</v>
      </c>
      <c r="AR14" s="6" t="s">
        <v>8</v>
      </c>
      <c r="AS14" s="8">
        <f>B_execorderspct</f>
        <v>0.51684699999999995</v>
      </c>
      <c r="AT14" s="8">
        <f>mean_execorderspct</f>
        <v>3.6962599999999998E-2</v>
      </c>
      <c r="AU14" s="8"/>
      <c r="AV14" s="2">
        <f t="shared" si="5"/>
        <v>1.9104008922199996E-2</v>
      </c>
      <c r="AX14" s="6" t="s">
        <v>8</v>
      </c>
      <c r="AY14" s="8">
        <f>B_execorderspct</f>
        <v>0.51684699999999995</v>
      </c>
      <c r="AZ14" s="8">
        <f>mean_execorderspct</f>
        <v>3.6962599999999998E-2</v>
      </c>
      <c r="BA14" s="8"/>
      <c r="BB14" s="2">
        <f t="shared" si="6"/>
        <v>1.9104008922199996E-2</v>
      </c>
      <c r="BD14" s="6" t="s">
        <v>8</v>
      </c>
      <c r="BE14" s="8">
        <f>B_execorderspct</f>
        <v>0.51684699999999995</v>
      </c>
      <c r="BF14" s="8">
        <f>mean_execorderspct</f>
        <v>3.6962599999999998E-2</v>
      </c>
      <c r="BG14" s="8"/>
      <c r="BH14" s="2">
        <f t="shared" si="7"/>
        <v>1.9104008922199996E-2</v>
      </c>
      <c r="BJ14" s="6" t="s">
        <v>8</v>
      </c>
      <c r="BK14" s="8">
        <f>B_execorderspct</f>
        <v>0.51684699999999995</v>
      </c>
      <c r="BL14" s="8">
        <f>mean_execorderspct</f>
        <v>3.6962599999999998E-2</v>
      </c>
      <c r="BM14" s="8"/>
      <c r="BN14" s="2">
        <f t="shared" si="8"/>
        <v>1.9104008922199996E-2</v>
      </c>
      <c r="BP14" s="6" t="s">
        <v>8</v>
      </c>
      <c r="BQ14" s="8">
        <f>B_execorderspct</f>
        <v>0.51684699999999995</v>
      </c>
      <c r="BR14" s="8">
        <f>mean_execorderspct</f>
        <v>3.6962599999999998E-2</v>
      </c>
      <c r="BS14" s="8"/>
      <c r="BT14" s="2">
        <f t="shared" si="9"/>
        <v>1.9104008922199996E-2</v>
      </c>
      <c r="BV14" s="6" t="s">
        <v>8</v>
      </c>
      <c r="BW14" s="8">
        <f>B_execorderspct</f>
        <v>0.51684699999999995</v>
      </c>
      <c r="BX14" s="8">
        <f>mean_execorderspct</f>
        <v>3.6962599999999998E-2</v>
      </c>
      <c r="BY14" s="8"/>
      <c r="BZ14" s="2">
        <f t="shared" si="10"/>
        <v>1.9104008922199996E-2</v>
      </c>
      <c r="CB14" s="6" t="s">
        <v>8</v>
      </c>
      <c r="CC14" s="8">
        <f>B_execorderspct</f>
        <v>0.51684699999999995</v>
      </c>
      <c r="CD14" s="8">
        <f>mean_execorderspct</f>
        <v>3.6962599999999998E-2</v>
      </c>
      <c r="CE14" s="8"/>
      <c r="CF14" s="2">
        <f t="shared" si="11"/>
        <v>1.9104008922199996E-2</v>
      </c>
      <c r="CH14" s="6" t="s">
        <v>8</v>
      </c>
      <c r="CI14" s="8">
        <f>B_execorderspct</f>
        <v>0.51684699999999995</v>
      </c>
      <c r="CJ14" s="8">
        <f>mean_execorderspct</f>
        <v>3.6962599999999998E-2</v>
      </c>
      <c r="CK14" s="8"/>
      <c r="CL14" s="2">
        <f t="shared" si="12"/>
        <v>1.9104008922199996E-2</v>
      </c>
      <c r="CN14" s="6" t="s">
        <v>8</v>
      </c>
      <c r="CO14" s="8">
        <f>B_execorderspct</f>
        <v>0.51684699999999995</v>
      </c>
      <c r="CP14" s="8">
        <f>mean_execorderspct</f>
        <v>3.6962599999999998E-2</v>
      </c>
      <c r="CQ14" s="8"/>
      <c r="CR14" s="2">
        <f t="shared" si="13"/>
        <v>1.9104008922199996E-2</v>
      </c>
      <c r="CT14" s="6" t="s">
        <v>8</v>
      </c>
      <c r="CU14" s="8">
        <f>B_execorderspct</f>
        <v>0.51684699999999995</v>
      </c>
      <c r="CV14" s="8">
        <v>8.5802500000000004E-2</v>
      </c>
      <c r="CW14" s="8"/>
      <c r="CX14" s="2">
        <f t="shared" si="14"/>
        <v>4.4346764717500001E-2</v>
      </c>
      <c r="CZ14" s="6" t="s">
        <v>8</v>
      </c>
      <c r="DA14" s="8">
        <f>B_execorderspct</f>
        <v>0.51684699999999995</v>
      </c>
      <c r="DB14" s="8">
        <v>8.5802500000000004E-2</v>
      </c>
      <c r="DC14" s="8"/>
      <c r="DD14" s="2">
        <f t="shared" si="15"/>
        <v>4.4346764717500001E-2</v>
      </c>
      <c r="DF14" s="6" t="s">
        <v>8</v>
      </c>
      <c r="DG14" s="8">
        <f>B_execorderspct</f>
        <v>0.51684699999999995</v>
      </c>
      <c r="DH14" s="8">
        <v>8.5802500000000004E-2</v>
      </c>
      <c r="DI14" s="8"/>
      <c r="DJ14" s="2">
        <f t="shared" si="16"/>
        <v>4.4346764717500001E-2</v>
      </c>
      <c r="DL14" s="6" t="s">
        <v>8</v>
      </c>
      <c r="DM14" s="8">
        <f>B_execorderspct</f>
        <v>0.51684699999999995</v>
      </c>
      <c r="DN14" s="8">
        <v>7.92181E-2</v>
      </c>
      <c r="DO14" s="8"/>
      <c r="DP14" s="2">
        <f t="shared" si="17"/>
        <v>4.0943637330699993E-2</v>
      </c>
      <c r="DR14" s="6" t="s">
        <v>8</v>
      </c>
      <c r="DS14" s="8">
        <f>B_execorderspct</f>
        <v>0.51684699999999995</v>
      </c>
      <c r="DT14" s="8">
        <v>7.92181E-2</v>
      </c>
      <c r="DU14" s="8"/>
      <c r="DV14" s="2">
        <f t="shared" si="18"/>
        <v>4.0943637330699993E-2</v>
      </c>
      <c r="DX14" s="6" t="s">
        <v>8</v>
      </c>
      <c r="DY14" s="8">
        <f>B_execorderspct</f>
        <v>0.51684699999999995</v>
      </c>
      <c r="DZ14" s="8">
        <v>7.92181E-2</v>
      </c>
      <c r="EA14" s="8"/>
      <c r="EB14" s="2">
        <f t="shared" si="19"/>
        <v>4.0943637330699993E-2</v>
      </c>
      <c r="ED14" s="6" t="s">
        <v>8</v>
      </c>
      <c r="EE14" s="8">
        <f>B_execorderspct</f>
        <v>0.51684699999999995</v>
      </c>
      <c r="EF14" s="8">
        <v>5.3497900000000001E-2</v>
      </c>
      <c r="EG14" s="8"/>
      <c r="EH14" s="2">
        <f t="shared" si="20"/>
        <v>2.7650229121299996E-2</v>
      </c>
      <c r="EJ14" s="6" t="s">
        <v>8</v>
      </c>
      <c r="EK14" s="8">
        <f>B_execorderspct</f>
        <v>0.51684699999999995</v>
      </c>
      <c r="EL14" s="8">
        <v>5.3497900000000001E-2</v>
      </c>
      <c r="EM14" s="8"/>
      <c r="EN14" s="2">
        <f t="shared" si="21"/>
        <v>2.7650229121299996E-2</v>
      </c>
      <c r="EP14" s="6" t="s">
        <v>8</v>
      </c>
      <c r="EQ14" s="8">
        <f>B_execorderspct</f>
        <v>0.51684699999999995</v>
      </c>
      <c r="ER14" s="8">
        <v>5.3497900000000001E-2</v>
      </c>
      <c r="ES14" s="8"/>
      <c r="ET14" s="2">
        <f t="shared" si="22"/>
        <v>2.7650229121299996E-2</v>
      </c>
      <c r="EV14" s="6" t="s">
        <v>8</v>
      </c>
      <c r="EW14" s="8">
        <f>B_execorderspct</f>
        <v>0.51684699999999995</v>
      </c>
      <c r="EX14" s="8">
        <v>7.4185500000000001E-2</v>
      </c>
      <c r="EY14" s="8"/>
      <c r="EZ14" s="2">
        <f t="shared" si="23"/>
        <v>3.8342553118499996E-2</v>
      </c>
      <c r="FB14" s="6" t="s">
        <v>8</v>
      </c>
      <c r="FC14" s="8">
        <f>B_execorderspct</f>
        <v>0.51684699999999995</v>
      </c>
      <c r="FD14" s="8">
        <v>7.4185500000000001E-2</v>
      </c>
      <c r="FE14" s="8"/>
      <c r="FF14" s="2">
        <f t="shared" si="24"/>
        <v>3.8342553118499996E-2</v>
      </c>
      <c r="FH14" s="6" t="s">
        <v>8</v>
      </c>
      <c r="FI14" s="8">
        <f>B_execorderspct</f>
        <v>0.51684699999999995</v>
      </c>
      <c r="FJ14" s="8">
        <v>7.4185500000000001E-2</v>
      </c>
      <c r="FK14" s="8"/>
      <c r="FL14" s="2">
        <f t="shared" si="25"/>
        <v>3.8342553118499996E-2</v>
      </c>
      <c r="FN14" s="6" t="s">
        <v>8</v>
      </c>
      <c r="FO14" s="8">
        <f>B_execorderspct</f>
        <v>0.51684699999999995</v>
      </c>
      <c r="FP14" s="8">
        <v>0.16413749999999999</v>
      </c>
      <c r="FQ14" s="8"/>
      <c r="FR14" s="2">
        <f t="shared" si="26"/>
        <v>8.4833974462499989E-2</v>
      </c>
      <c r="FT14" s="6" t="s">
        <v>8</v>
      </c>
      <c r="FU14" s="8">
        <f>B_execorderspct</f>
        <v>0.51684699999999995</v>
      </c>
      <c r="FV14" s="8">
        <v>0.16413749999999999</v>
      </c>
      <c r="FW14" s="8"/>
      <c r="FX14" s="2">
        <f t="shared" si="27"/>
        <v>8.4833974462499989E-2</v>
      </c>
      <c r="FZ14" s="6" t="s">
        <v>8</v>
      </c>
      <c r="GA14" s="8">
        <f>B_execorderspct</f>
        <v>0.51684699999999995</v>
      </c>
      <c r="GB14" s="8">
        <v>0.16413749999999999</v>
      </c>
      <c r="GC14" s="8"/>
      <c r="GD14" s="2">
        <f t="shared" si="28"/>
        <v>8.4833974462499989E-2</v>
      </c>
    </row>
    <row r="15" spans="1:186">
      <c r="A15" s="3">
        <f t="shared" si="29"/>
        <v>0.29080113999999996</v>
      </c>
      <c r="B15" s="12">
        <f>BH19</f>
        <v>-4.2994796615206994</v>
      </c>
      <c r="C15" s="13">
        <f>BH21</f>
        <v>1.3393792046916528E-2</v>
      </c>
      <c r="D15" s="12">
        <f>BH24</f>
        <v>3.1475411310253842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4.2186399999999997</v>
      </c>
      <c r="P15" s="8">
        <f>mean_lawspct</f>
        <v>5.2631600000000001E-2</v>
      </c>
      <c r="Q15" s="8"/>
      <c r="R15" s="2">
        <f t="shared" si="0"/>
        <v>0.22203377302399999</v>
      </c>
      <c r="T15" s="6" t="s">
        <v>7</v>
      </c>
      <c r="U15" s="8">
        <f>B_lawspct</f>
        <v>4.2186399999999997</v>
      </c>
      <c r="V15" s="8">
        <f>mean_lawspct</f>
        <v>5.2631600000000001E-2</v>
      </c>
      <c r="W15" s="8"/>
      <c r="X15" s="2">
        <f t="shared" si="1"/>
        <v>0.22203377302399999</v>
      </c>
      <c r="Z15" s="6" t="s">
        <v>7</v>
      </c>
      <c r="AA15" s="8">
        <f>B_lawspct</f>
        <v>4.2186399999999997</v>
      </c>
      <c r="AB15" s="8">
        <f>mean_lawspct</f>
        <v>5.2631600000000001E-2</v>
      </c>
      <c r="AC15" s="8"/>
      <c r="AD15" s="2">
        <f t="shared" si="2"/>
        <v>0.22203377302399999</v>
      </c>
      <c r="AF15" s="6" t="s">
        <v>7</v>
      </c>
      <c r="AG15" s="8">
        <f>B_lawspct</f>
        <v>4.2186399999999997</v>
      </c>
      <c r="AH15" s="8">
        <f>mean_lawspct</f>
        <v>5.2631600000000001E-2</v>
      </c>
      <c r="AI15" s="8"/>
      <c r="AJ15" s="2">
        <f t="shared" si="3"/>
        <v>0.22203377302399999</v>
      </c>
      <c r="AL15" s="6" t="s">
        <v>7</v>
      </c>
      <c r="AM15" s="8">
        <f>B_lawspct</f>
        <v>4.2186399999999997</v>
      </c>
      <c r="AN15" s="8">
        <f>mean_lawspct</f>
        <v>5.2631600000000001E-2</v>
      </c>
      <c r="AO15" s="8"/>
      <c r="AP15" s="2">
        <f t="shared" si="4"/>
        <v>0.22203377302399999</v>
      </c>
      <c r="AR15" s="6" t="s">
        <v>7</v>
      </c>
      <c r="AS15" s="8">
        <f>B_lawspct</f>
        <v>4.2186399999999997</v>
      </c>
      <c r="AT15" s="8">
        <f>mean_lawspct</f>
        <v>5.2631600000000001E-2</v>
      </c>
      <c r="AU15" s="8"/>
      <c r="AV15" s="2">
        <f t="shared" si="5"/>
        <v>0.22203377302399999</v>
      </c>
      <c r="AX15" s="6" t="s">
        <v>7</v>
      </c>
      <c r="AY15" s="8">
        <f>B_lawspct</f>
        <v>4.2186399999999997</v>
      </c>
      <c r="AZ15" s="8">
        <f>mean_lawspct</f>
        <v>5.2631600000000001E-2</v>
      </c>
      <c r="BA15" s="8"/>
      <c r="BB15" s="2">
        <f t="shared" si="6"/>
        <v>0.22203377302399999</v>
      </c>
      <c r="BD15" s="6" t="s">
        <v>7</v>
      </c>
      <c r="BE15" s="8">
        <f>B_lawspct</f>
        <v>4.2186399999999997</v>
      </c>
      <c r="BF15" s="8">
        <f>mean_lawspct</f>
        <v>5.2631600000000001E-2</v>
      </c>
      <c r="BG15" s="8"/>
      <c r="BH15" s="2">
        <f t="shared" si="7"/>
        <v>0.22203377302399999</v>
      </c>
      <c r="BJ15" s="6" t="s">
        <v>7</v>
      </c>
      <c r="BK15" s="8">
        <f>B_lawspct</f>
        <v>4.2186399999999997</v>
      </c>
      <c r="BL15" s="8">
        <f>mean_lawspct</f>
        <v>5.2631600000000001E-2</v>
      </c>
      <c r="BM15" s="8"/>
      <c r="BN15" s="2">
        <f t="shared" si="8"/>
        <v>0.22203377302399999</v>
      </c>
      <c r="BP15" s="6" t="s">
        <v>7</v>
      </c>
      <c r="BQ15" s="8">
        <f>B_lawspct</f>
        <v>4.2186399999999997</v>
      </c>
      <c r="BR15" s="8">
        <f>mean_lawspct</f>
        <v>5.2631600000000001E-2</v>
      </c>
      <c r="BS15" s="8"/>
      <c r="BT15" s="2">
        <f t="shared" si="9"/>
        <v>0.22203377302399999</v>
      </c>
      <c r="BV15" s="6" t="s">
        <v>7</v>
      </c>
      <c r="BW15" s="8">
        <f>B_lawspct</f>
        <v>4.2186399999999997</v>
      </c>
      <c r="BX15" s="8">
        <f>mean_lawspct</f>
        <v>5.2631600000000001E-2</v>
      </c>
      <c r="BY15" s="8"/>
      <c r="BZ15" s="2">
        <f t="shared" si="10"/>
        <v>0.22203377302399999</v>
      </c>
      <c r="CB15" s="6" t="s">
        <v>7</v>
      </c>
      <c r="CC15" s="8">
        <f>B_lawspct</f>
        <v>4.2186399999999997</v>
      </c>
      <c r="CD15" s="8">
        <f>mean_lawspct</f>
        <v>5.2631600000000001E-2</v>
      </c>
      <c r="CE15" s="8"/>
      <c r="CF15" s="2">
        <f t="shared" si="11"/>
        <v>0.22203377302399999</v>
      </c>
      <c r="CH15" s="6" t="s">
        <v>7</v>
      </c>
      <c r="CI15" s="8">
        <f>B_lawspct</f>
        <v>4.2186399999999997</v>
      </c>
      <c r="CJ15" s="8">
        <f>mean_lawspct</f>
        <v>5.2631600000000001E-2</v>
      </c>
      <c r="CK15" s="8"/>
      <c r="CL15" s="2">
        <f t="shared" si="12"/>
        <v>0.22203377302399999</v>
      </c>
      <c r="CN15" s="6" t="s">
        <v>7</v>
      </c>
      <c r="CO15" s="8">
        <f>B_lawspct</f>
        <v>4.2186399999999997</v>
      </c>
      <c r="CP15" s="8">
        <f>mean_lawspct</f>
        <v>5.2631600000000001E-2</v>
      </c>
      <c r="CQ15" s="8"/>
      <c r="CR15" s="2">
        <f t="shared" si="13"/>
        <v>0.22203377302399999</v>
      </c>
      <c r="CT15" s="6" t="s">
        <v>7</v>
      </c>
      <c r="CU15" s="8">
        <f>B_lawspct</f>
        <v>4.2186399999999997</v>
      </c>
      <c r="CV15" s="8">
        <v>2.9042800000000001E-2</v>
      </c>
      <c r="CW15" s="8"/>
      <c r="CX15" s="2">
        <f t="shared" si="14"/>
        <v>0.12252111779199999</v>
      </c>
      <c r="CZ15" s="6" t="s">
        <v>7</v>
      </c>
      <c r="DA15" s="8">
        <f>B_lawspct</f>
        <v>4.2186399999999997</v>
      </c>
      <c r="DB15" s="8">
        <v>2.9042800000000001E-2</v>
      </c>
      <c r="DC15" s="8"/>
      <c r="DD15" s="2">
        <f t="shared" si="15"/>
        <v>0.12252111779199999</v>
      </c>
      <c r="DF15" s="6" t="s">
        <v>7</v>
      </c>
      <c r="DG15" s="8">
        <f>B_lawspct</f>
        <v>4.2186399999999997</v>
      </c>
      <c r="DH15" s="8">
        <v>2.9042800000000001E-2</v>
      </c>
      <c r="DI15" s="8"/>
      <c r="DJ15" s="2">
        <f t="shared" si="16"/>
        <v>0.12252111779199999</v>
      </c>
      <c r="DL15" s="6" t="s">
        <v>7</v>
      </c>
      <c r="DM15" s="8">
        <f>B_lawspct</f>
        <v>4.2186399999999997</v>
      </c>
      <c r="DN15" s="8">
        <v>5.5376700000000001E-2</v>
      </c>
      <c r="DO15" s="8"/>
      <c r="DP15" s="2">
        <f t="shared" si="17"/>
        <v>0.23361436168799998</v>
      </c>
      <c r="DR15" s="6" t="s">
        <v>7</v>
      </c>
      <c r="DS15" s="8">
        <f>B_lawspct</f>
        <v>4.2186399999999997</v>
      </c>
      <c r="DT15" s="8">
        <v>5.5376700000000001E-2</v>
      </c>
      <c r="DU15" s="8"/>
      <c r="DV15" s="2">
        <f t="shared" si="18"/>
        <v>0.23361436168799998</v>
      </c>
      <c r="DX15" s="6" t="s">
        <v>7</v>
      </c>
      <c r="DY15" s="8">
        <f>B_lawspct</f>
        <v>4.2186399999999997</v>
      </c>
      <c r="DZ15" s="8">
        <v>5.5376700000000001E-2</v>
      </c>
      <c r="EA15" s="8"/>
      <c r="EB15" s="2">
        <f t="shared" si="19"/>
        <v>0.23361436168799998</v>
      </c>
      <c r="ED15" s="6" t="s">
        <v>7</v>
      </c>
      <c r="EE15" s="8">
        <f>B_lawspct</f>
        <v>4.2186399999999997</v>
      </c>
      <c r="EF15" s="8">
        <v>5.6846000000000001E-2</v>
      </c>
      <c r="EG15" s="8"/>
      <c r="EH15" s="2">
        <f t="shared" si="20"/>
        <v>0.23981280944</v>
      </c>
      <c r="EJ15" s="6" t="s">
        <v>7</v>
      </c>
      <c r="EK15" s="8">
        <f>B_lawspct</f>
        <v>4.2186399999999997</v>
      </c>
      <c r="EL15" s="8">
        <v>5.6846000000000001E-2</v>
      </c>
      <c r="EM15" s="8"/>
      <c r="EN15" s="2">
        <f t="shared" si="21"/>
        <v>0.23981280944</v>
      </c>
      <c r="EP15" s="6" t="s">
        <v>7</v>
      </c>
      <c r="EQ15" s="8">
        <f>B_lawspct</f>
        <v>4.2186399999999997</v>
      </c>
      <c r="ER15" s="8">
        <v>5.6846000000000001E-2</v>
      </c>
      <c r="ES15" s="8"/>
      <c r="ET15" s="2">
        <f t="shared" si="22"/>
        <v>0.23981280944</v>
      </c>
      <c r="EV15" s="6" t="s">
        <v>7</v>
      </c>
      <c r="EW15" s="8">
        <f>B_lawspct</f>
        <v>4.2186399999999997</v>
      </c>
      <c r="EX15" s="8">
        <v>6.1985899999999997E-2</v>
      </c>
      <c r="EY15" s="8"/>
      <c r="EZ15" s="2">
        <f t="shared" si="23"/>
        <v>0.26149619717599998</v>
      </c>
      <c r="FB15" s="6" t="s">
        <v>7</v>
      </c>
      <c r="FC15" s="8">
        <f>B_lawspct</f>
        <v>4.2186399999999997</v>
      </c>
      <c r="FD15" s="8">
        <v>6.1985899999999997E-2</v>
      </c>
      <c r="FE15" s="8"/>
      <c r="FF15" s="2">
        <f t="shared" si="24"/>
        <v>0.26149619717599998</v>
      </c>
      <c r="FH15" s="6" t="s">
        <v>7</v>
      </c>
      <c r="FI15" s="8">
        <f>B_lawspct</f>
        <v>4.2186399999999997</v>
      </c>
      <c r="FJ15" s="8">
        <v>6.1985899999999997E-2</v>
      </c>
      <c r="FK15" s="8"/>
      <c r="FL15" s="2">
        <f t="shared" si="25"/>
        <v>0.26149619717599998</v>
      </c>
      <c r="FN15" s="6" t="s">
        <v>7</v>
      </c>
      <c r="FO15" s="8">
        <f>B_lawspct</f>
        <v>4.2186399999999997</v>
      </c>
      <c r="FP15" s="8">
        <v>0.18885660000000001</v>
      </c>
      <c r="FQ15" s="8"/>
      <c r="FR15" s="2">
        <f t="shared" si="26"/>
        <v>0.79671800702399997</v>
      </c>
      <c r="FT15" s="6" t="s">
        <v>7</v>
      </c>
      <c r="FU15" s="8">
        <f>B_lawspct</f>
        <v>4.2186399999999997</v>
      </c>
      <c r="FV15" s="8">
        <v>0.18885660000000001</v>
      </c>
      <c r="FW15" s="8"/>
      <c r="FX15" s="2">
        <f t="shared" si="27"/>
        <v>0.79671800702399997</v>
      </c>
      <c r="FZ15" s="6" t="s">
        <v>7</v>
      </c>
      <c r="GA15" s="8">
        <f>B_lawspct</f>
        <v>4.2186399999999997</v>
      </c>
      <c r="GB15" s="8">
        <v>0.18885660000000001</v>
      </c>
      <c r="GC15" s="8"/>
      <c r="GD15" s="2">
        <f t="shared" si="28"/>
        <v>0.79671800702399997</v>
      </c>
    </row>
    <row r="16" spans="1:186">
      <c r="A16" s="3">
        <f t="shared" si="29"/>
        <v>0.33382604999999993</v>
      </c>
      <c r="B16" s="12">
        <f>BN19</f>
        <v>-4.4347727387380891</v>
      </c>
      <c r="C16" s="13">
        <f>BN21</f>
        <v>1.1718801668552541E-2</v>
      </c>
      <c r="D16" s="12">
        <f>BN24</f>
        <v>2.7539183921098469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  <c r="CT16" s="6" t="s">
        <v>9</v>
      </c>
      <c r="CU16" s="8">
        <f>B_countdownpres</f>
        <v>0</v>
      </c>
      <c r="CV16" s="8">
        <f>mean_countdownpres</f>
        <v>0</v>
      </c>
      <c r="CW16" s="8"/>
      <c r="CX16" s="2">
        <f t="shared" si="14"/>
        <v>0</v>
      </c>
      <c r="CZ16" s="6" t="s">
        <v>9</v>
      </c>
      <c r="DA16" s="8">
        <f>B_countdownpres</f>
        <v>0</v>
      </c>
      <c r="DB16" s="8">
        <f>mean_countdownpres</f>
        <v>0</v>
      </c>
      <c r="DC16" s="8"/>
      <c r="DD16" s="2">
        <f t="shared" si="15"/>
        <v>0</v>
      </c>
      <c r="DF16" s="6" t="s">
        <v>9</v>
      </c>
      <c r="DG16" s="8">
        <f>B_countdownpres</f>
        <v>0</v>
      </c>
      <c r="DH16" s="8">
        <f>mean_countdownpres</f>
        <v>0</v>
      </c>
      <c r="DI16" s="8"/>
      <c r="DJ16" s="2">
        <f t="shared" si="16"/>
        <v>0</v>
      </c>
      <c r="DL16" s="6" t="s">
        <v>9</v>
      </c>
      <c r="DM16" s="8">
        <f>B_countdownpres</f>
        <v>0</v>
      </c>
      <c r="DN16" s="8">
        <f>mean_countdownpres</f>
        <v>0</v>
      </c>
      <c r="DO16" s="8"/>
      <c r="DP16" s="2">
        <f t="shared" si="17"/>
        <v>0</v>
      </c>
      <c r="DR16" s="6" t="s">
        <v>9</v>
      </c>
      <c r="DS16" s="8">
        <f>B_countdownpres</f>
        <v>0</v>
      </c>
      <c r="DT16" s="8">
        <f>mean_countdownpres</f>
        <v>0</v>
      </c>
      <c r="DU16" s="8"/>
      <c r="DV16" s="2">
        <f t="shared" si="18"/>
        <v>0</v>
      </c>
      <c r="DX16" s="6" t="s">
        <v>9</v>
      </c>
      <c r="DY16" s="8">
        <f>B_countdownpres</f>
        <v>0</v>
      </c>
      <c r="DZ16" s="8">
        <f>mean_countdownpres</f>
        <v>0</v>
      </c>
      <c r="EA16" s="8"/>
      <c r="EB16" s="2">
        <f t="shared" si="19"/>
        <v>0</v>
      </c>
      <c r="ED16" s="6" t="s">
        <v>9</v>
      </c>
      <c r="EE16" s="8">
        <f>B_countdownpres</f>
        <v>0</v>
      </c>
      <c r="EF16" s="8">
        <f>mean_countdownpres</f>
        <v>0</v>
      </c>
      <c r="EG16" s="8"/>
      <c r="EH16" s="2">
        <f t="shared" si="20"/>
        <v>0</v>
      </c>
      <c r="EJ16" s="6" t="s">
        <v>9</v>
      </c>
      <c r="EK16" s="8">
        <f>B_countdownpres</f>
        <v>0</v>
      </c>
      <c r="EL16" s="8">
        <f>mean_countdownpres</f>
        <v>0</v>
      </c>
      <c r="EM16" s="8"/>
      <c r="EN16" s="2">
        <f t="shared" si="21"/>
        <v>0</v>
      </c>
      <c r="EP16" s="6" t="s">
        <v>9</v>
      </c>
      <c r="EQ16" s="8">
        <f>B_countdownpres</f>
        <v>0</v>
      </c>
      <c r="ER16" s="8">
        <f>mean_countdownpres</f>
        <v>0</v>
      </c>
      <c r="ES16" s="8"/>
      <c r="ET16" s="2">
        <f t="shared" si="22"/>
        <v>0</v>
      </c>
      <c r="EV16" s="6" t="s">
        <v>9</v>
      </c>
      <c r="EW16" s="8">
        <f>B_countdownpres</f>
        <v>0</v>
      </c>
      <c r="EX16" s="8">
        <f>mean_countdownpres</f>
        <v>0</v>
      </c>
      <c r="EY16" s="8"/>
      <c r="EZ16" s="2">
        <f t="shared" si="23"/>
        <v>0</v>
      </c>
      <c r="FB16" s="6" t="s">
        <v>9</v>
      </c>
      <c r="FC16" s="8">
        <f>B_countdownpres</f>
        <v>0</v>
      </c>
      <c r="FD16" s="8">
        <f>mean_countdownpres</f>
        <v>0</v>
      </c>
      <c r="FE16" s="8"/>
      <c r="FF16" s="2">
        <f t="shared" si="24"/>
        <v>0</v>
      </c>
      <c r="FH16" s="6" t="s">
        <v>9</v>
      </c>
      <c r="FI16" s="8">
        <f>B_countdownpres</f>
        <v>0</v>
      </c>
      <c r="FJ16" s="8">
        <f>mean_countdownpres</f>
        <v>0</v>
      </c>
      <c r="FK16" s="8"/>
      <c r="FL16" s="2">
        <f t="shared" si="25"/>
        <v>0</v>
      </c>
      <c r="FN16" s="6" t="s">
        <v>9</v>
      </c>
      <c r="FO16" s="8">
        <f>B_countdownpres</f>
        <v>0</v>
      </c>
      <c r="FP16" s="8">
        <f>mean_countdownpres</f>
        <v>0</v>
      </c>
      <c r="FQ16" s="8"/>
      <c r="FR16" s="2">
        <f t="shared" si="26"/>
        <v>0</v>
      </c>
      <c r="FT16" s="6" t="s">
        <v>9</v>
      </c>
      <c r="FU16" s="8">
        <f>B_countdownpres</f>
        <v>0</v>
      </c>
      <c r="FV16" s="8">
        <f>mean_countdownpres</f>
        <v>0</v>
      </c>
      <c r="FW16" s="8"/>
      <c r="FX16" s="2">
        <f t="shared" si="27"/>
        <v>0</v>
      </c>
      <c r="FZ16" s="6" t="s">
        <v>9</v>
      </c>
      <c r="GA16" s="8">
        <f>B_countdownpres</f>
        <v>0</v>
      </c>
      <c r="GB16" s="8">
        <f>mean_countdownpres</f>
        <v>0</v>
      </c>
      <c r="GC16" s="8"/>
      <c r="GD16" s="2">
        <f t="shared" si="28"/>
        <v>0</v>
      </c>
    </row>
    <row r="17" spans="1:186">
      <c r="A17" s="3">
        <f t="shared" si="29"/>
        <v>0.3768509599999999</v>
      </c>
      <c r="B17" s="12">
        <f>BT19</f>
        <v>-4.5700658159554788</v>
      </c>
      <c r="C17" s="13">
        <f>BT21</f>
        <v>1.0251104481889999E-2</v>
      </c>
      <c r="D17" s="12">
        <f>BT24</f>
        <v>2.4090095532441498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  <c r="CT17" s="7"/>
      <c r="CU17" s="5"/>
      <c r="CZ17" s="7"/>
      <c r="DA17" s="5"/>
      <c r="DF17" s="7"/>
      <c r="DG17" s="5"/>
      <c r="DL17" s="7"/>
      <c r="DM17" s="5"/>
      <c r="DR17" s="7"/>
      <c r="DS17" s="5"/>
      <c r="DX17" s="7"/>
      <c r="DY17" s="5"/>
      <c r="ED17" s="7"/>
      <c r="EE17" s="5"/>
      <c r="EJ17" s="7"/>
      <c r="EK17" s="5"/>
      <c r="EP17" s="7"/>
      <c r="EQ17" s="5"/>
      <c r="EV17" s="7"/>
      <c r="EW17" s="5"/>
      <c r="FB17" s="7"/>
      <c r="FC17" s="5"/>
      <c r="FH17" s="7"/>
      <c r="FI17" s="5"/>
      <c r="FN17" s="7"/>
      <c r="FO17" s="5"/>
      <c r="FT17" s="7"/>
      <c r="FU17" s="5"/>
      <c r="FZ17" s="7"/>
      <c r="GA17" s="5"/>
    </row>
    <row r="18" spans="1:186">
      <c r="A18" s="3">
        <f t="shared" si="29"/>
        <v>0.41987586999999987</v>
      </c>
      <c r="B18" s="12">
        <f>BZ19</f>
        <v>-4.7053588931728694</v>
      </c>
      <c r="C18" s="13">
        <f>BZ21</f>
        <v>8.9655584280323563E-3</v>
      </c>
      <c r="D18" s="12">
        <f>BZ24</f>
        <v>2.1069062305876036</v>
      </c>
      <c r="F18" s="10"/>
      <c r="G18" s="8"/>
      <c r="H18" s="8"/>
      <c r="I18" s="8"/>
      <c r="J18" s="8"/>
      <c r="K18" s="8"/>
      <c r="L18" s="8"/>
    </row>
    <row r="19" spans="1:186">
      <c r="A19" s="3">
        <f t="shared" si="29"/>
        <v>0.46290077999999985</v>
      </c>
      <c r="B19" s="12">
        <f>CF19</f>
        <v>-4.8406519703902591</v>
      </c>
      <c r="C19" s="13">
        <f>CF21</f>
        <v>7.8399500607923278E-3</v>
      </c>
      <c r="D19" s="12">
        <f>CF24</f>
        <v>1.8423882642861971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-4.1105112666548393</v>
      </c>
      <c r="V19" s="2" t="s">
        <v>12</v>
      </c>
      <c r="X19" s="2">
        <f>(SUM(X9:X17))</f>
        <v>-4.3322250884810396</v>
      </c>
      <c r="AB19" s="2" t="s">
        <v>12</v>
      </c>
      <c r="AD19" s="2">
        <f>(SUM(AD9:AD17))</f>
        <v>-3.8887974448286391</v>
      </c>
      <c r="AH19" s="2" t="s">
        <v>12</v>
      </c>
      <c r="AJ19" s="2">
        <f>(SUM(AJ9:AJ17))</f>
        <v>-3.7583073526511406</v>
      </c>
      <c r="AN19" s="2" t="s">
        <v>12</v>
      </c>
      <c r="AP19" s="2">
        <f>(SUM(AP9:AP17))</f>
        <v>-3.8936004298685294</v>
      </c>
      <c r="AT19" s="2" t="s">
        <v>12</v>
      </c>
      <c r="AV19" s="2">
        <f>(SUM(AV9:AV17))</f>
        <v>-4.0288935070859191</v>
      </c>
      <c r="AZ19" s="2" t="s">
        <v>12</v>
      </c>
      <c r="BB19" s="2">
        <f>(SUM(BB9:BB17))</f>
        <v>-4.1641865843033097</v>
      </c>
      <c r="BF19" s="2" t="s">
        <v>12</v>
      </c>
      <c r="BH19" s="2">
        <f>(SUM(BH9:BH17))</f>
        <v>-4.2994796615206994</v>
      </c>
      <c r="BL19" s="2" t="s">
        <v>12</v>
      </c>
      <c r="BN19" s="2">
        <f>(SUM(BN9:BN17))</f>
        <v>-4.4347727387380891</v>
      </c>
      <c r="BR19" s="2" t="s">
        <v>12</v>
      </c>
      <c r="BT19" s="2">
        <f>(SUM(BT9:BT17))</f>
        <v>-4.5700658159554788</v>
      </c>
      <c r="BX19" s="2" t="s">
        <v>12</v>
      </c>
      <c r="BZ19" s="2">
        <f>(SUM(BZ9:BZ17))</f>
        <v>-4.7053588931728694</v>
      </c>
      <c r="CD19" s="2" t="s">
        <v>12</v>
      </c>
      <c r="CF19" s="2">
        <f>(SUM(CF9:CF17))</f>
        <v>-4.8406519703902591</v>
      </c>
      <c r="CJ19" s="2" t="s">
        <v>12</v>
      </c>
      <c r="CL19" s="2">
        <f>(SUM(CL9:CL17))</f>
        <v>-4.9759450476076488</v>
      </c>
      <c r="CP19" s="2" t="s">
        <v>12</v>
      </c>
      <c r="CR19" s="2">
        <f>(SUM(CR9:CR17))</f>
        <v>-5.1112381248250394</v>
      </c>
      <c r="CV19" s="2" t="s">
        <v>12</v>
      </c>
      <c r="CX19" s="2">
        <f>(SUM(CX9:CX17))</f>
        <v>-3.1197251994613202</v>
      </c>
      <c r="DB19" s="2" t="s">
        <v>12</v>
      </c>
      <c r="DD19" s="2">
        <f>(SUM(DD9:DD17))</f>
        <v>-3.3414390212875205</v>
      </c>
      <c r="DH19" s="2" t="s">
        <v>12</v>
      </c>
      <c r="DJ19" s="2">
        <f>(SUM(DJ9:DJ17))</f>
        <v>-2.8980113776351204</v>
      </c>
      <c r="DN19" s="2" t="s">
        <v>12</v>
      </c>
      <c r="DP19" s="2">
        <f>(SUM(DP9:DP17))</f>
        <v>-2.8081010513079194</v>
      </c>
      <c r="DT19" s="2" t="s">
        <v>12</v>
      </c>
      <c r="DV19" s="2">
        <f>(SUM(DV9:DV17))</f>
        <v>-3.0298148731341197</v>
      </c>
      <c r="DZ19" s="2" t="s">
        <v>12</v>
      </c>
      <c r="EB19" s="2">
        <f>(SUM(EB9:EB17))</f>
        <v>-2.5863872294817201</v>
      </c>
      <c r="EF19" s="2" t="s">
        <v>12</v>
      </c>
      <c r="EH19" s="2">
        <f>(SUM(EH9:EH17))</f>
        <v>-3.5059863994014</v>
      </c>
      <c r="EL19" s="2" t="s">
        <v>12</v>
      </c>
      <c r="EN19" s="2">
        <f>(SUM(EN9:EN17))</f>
        <v>-3.7277002212275998</v>
      </c>
      <c r="ER19" s="2" t="s">
        <v>12</v>
      </c>
      <c r="ET19" s="2">
        <f>(SUM(ET9:ET17))</f>
        <v>-3.2842725775751997</v>
      </c>
      <c r="EX19" s="2" t="s">
        <v>12</v>
      </c>
      <c r="EZ19" s="2">
        <f>(SUM(EZ9:EZ17))</f>
        <v>-2.5908182276619001</v>
      </c>
      <c r="FD19" s="2" t="s">
        <v>12</v>
      </c>
      <c r="FF19" s="2">
        <f>(SUM(FF9:FF17))</f>
        <v>-2.8125320494881003</v>
      </c>
      <c r="FJ19" s="2" t="s">
        <v>12</v>
      </c>
      <c r="FL19" s="2">
        <f>(SUM(FL9:FL17))</f>
        <v>-2.3691044058357003</v>
      </c>
      <c r="FP19" s="2" t="s">
        <v>12</v>
      </c>
      <c r="FR19" s="2">
        <f>(SUM(FR9:FR17))</f>
        <v>-2.4284083138713197</v>
      </c>
      <c r="FV19" s="2" t="s">
        <v>12</v>
      </c>
      <c r="FX19" s="2">
        <f>(SUM(FX9:FX17))</f>
        <v>-2.65012213569752</v>
      </c>
      <c r="GB19" s="2" t="s">
        <v>12</v>
      </c>
      <c r="GD19" s="2">
        <f>(SUM(GD9:GD17))</f>
        <v>-2.2066944920451199</v>
      </c>
    </row>
    <row r="20" spans="1:186">
      <c r="A20" s="3">
        <f t="shared" si="29"/>
        <v>0.50592568999999987</v>
      </c>
      <c r="B20" s="12">
        <f>CL19</f>
        <v>-4.9759450476076488</v>
      </c>
      <c r="C20" s="13">
        <f>CL21</f>
        <v>6.8546821748608532E-3</v>
      </c>
      <c r="D20" s="12">
        <f>CL24</f>
        <v>1.6108503110923005</v>
      </c>
      <c r="F20" s="10"/>
      <c r="G20" s="8"/>
      <c r="H20" s="8"/>
      <c r="I20" s="8"/>
      <c r="J20" s="8"/>
      <c r="K20" s="8"/>
      <c r="L20" s="8"/>
    </row>
    <row r="21" spans="1:186">
      <c r="A21" s="3">
        <f>max_agenda_entropy</f>
        <v>0.54895059999999996</v>
      </c>
      <c r="B21" s="12">
        <f>CR19</f>
        <v>-5.1112381248250394</v>
      </c>
      <c r="C21" s="13">
        <f>CR21</f>
        <v>5.9924877279379125E-3</v>
      </c>
      <c r="D21" s="12">
        <f>CR24</f>
        <v>1.4082346160654093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1.6134787286617137E-2</v>
      </c>
      <c r="V21" s="2" t="s">
        <v>13</v>
      </c>
      <c r="X21" s="2">
        <f>(1/(1+(EXP(-X19))))</f>
        <v>1.2967905121246393E-2</v>
      </c>
      <c r="AB21" s="2" t="s">
        <v>13</v>
      </c>
      <c r="AD21" s="2">
        <f>(1/(1+(EXP(-AD19))))</f>
        <v>2.0059333970932521E-2</v>
      </c>
      <c r="AH21" s="2" t="s">
        <v>13</v>
      </c>
      <c r="AJ21" s="2">
        <f>(1/(1+(EXP(-AJ19))))</f>
        <v>2.2791611930298803E-2</v>
      </c>
      <c r="AN21" s="2" t="s">
        <v>13</v>
      </c>
      <c r="AP21" s="2">
        <f>(1/(1+(EXP(-AP19))))</f>
        <v>1.9965139214011156E-2</v>
      </c>
      <c r="AT21" s="2" t="s">
        <v>13</v>
      </c>
      <c r="AV21" s="2">
        <f>(1/(1+(EXP(-AV19))))</f>
        <v>1.7482916846236363E-2</v>
      </c>
      <c r="AZ21" s="2" t="s">
        <v>13</v>
      </c>
      <c r="BB21" s="2">
        <f>(1/(1+(EXP(-BB19))))</f>
        <v>1.5304484465855916E-2</v>
      </c>
      <c r="BF21" s="2" t="s">
        <v>13</v>
      </c>
      <c r="BH21" s="2">
        <f>(1/(1+(EXP(-BH19))))</f>
        <v>1.3393792046916528E-2</v>
      </c>
      <c r="BL21" s="2" t="s">
        <v>13</v>
      </c>
      <c r="BN21" s="2">
        <f>(1/(1+(EXP(-BN19))))</f>
        <v>1.1718801668552541E-2</v>
      </c>
      <c r="BR21" s="2" t="s">
        <v>13</v>
      </c>
      <c r="BT21" s="2">
        <f>(1/(1+(EXP(-BT19))))</f>
        <v>1.0251104481889999E-2</v>
      </c>
      <c r="BX21" s="2" t="s">
        <v>13</v>
      </c>
      <c r="BZ21" s="2">
        <f>(1/(1+(EXP(-BZ19))))</f>
        <v>8.9655584280323563E-3</v>
      </c>
      <c r="CD21" s="2" t="s">
        <v>13</v>
      </c>
      <c r="CF21" s="2">
        <f>(1/(1+(EXP(-CF19))))</f>
        <v>7.8399500607923278E-3</v>
      </c>
      <c r="CJ21" s="2" t="s">
        <v>13</v>
      </c>
      <c r="CL21" s="2">
        <f>(1/(1+(EXP(-CL19))))</f>
        <v>6.8546821748608532E-3</v>
      </c>
      <c r="CP21" s="2" t="s">
        <v>13</v>
      </c>
      <c r="CR21" s="2">
        <f>(1/(1+(EXP(-CR19))))</f>
        <v>5.9924877279379125E-3</v>
      </c>
      <c r="CV21" s="2" t="s">
        <v>13</v>
      </c>
      <c r="CX21" s="2">
        <f>(1/(1+(EXP(-CX19))))</f>
        <v>4.2300903034017873E-2</v>
      </c>
      <c r="DB21" s="2" t="s">
        <v>13</v>
      </c>
      <c r="DD21" s="2">
        <f>(1/(1+(EXP(-DD19))))</f>
        <v>3.4176625783450383E-2</v>
      </c>
      <c r="DH21" s="2" t="s">
        <v>13</v>
      </c>
      <c r="DJ21" s="2">
        <f>(1/(1+(EXP(-DJ19))))</f>
        <v>5.225195537468285E-2</v>
      </c>
      <c r="DN21" s="2" t="s">
        <v>13</v>
      </c>
      <c r="DP21" s="2">
        <f>(1/(1+(EXP(-DP19))))</f>
        <v>5.6887977014255756E-2</v>
      </c>
      <c r="DT21" s="2" t="s">
        <v>13</v>
      </c>
      <c r="DV21" s="2">
        <f>(1/(1+(EXP(-DV19))))</f>
        <v>4.6096966758566241E-2</v>
      </c>
      <c r="DZ21" s="2" t="s">
        <v>13</v>
      </c>
      <c r="EB21" s="2">
        <f>(1/(1+(EXP(-EB19))))</f>
        <v>7.0019670216710267E-2</v>
      </c>
      <c r="EF21" s="2" t="s">
        <v>13</v>
      </c>
      <c r="EH21" s="2">
        <f>(1/(1+(EXP(-EH19))))</f>
        <v>2.9142378689879601E-2</v>
      </c>
      <c r="EL21" s="2" t="s">
        <v>13</v>
      </c>
      <c r="EN21" s="2">
        <f>(1/(1+(EXP(-EN19))))</f>
        <v>2.3483348170849509E-2</v>
      </c>
      <c r="ER21" s="2" t="s">
        <v>13</v>
      </c>
      <c r="ET21" s="2">
        <f>(1/(1+(EXP(-ET19))))</f>
        <v>3.6114691014844352E-2</v>
      </c>
      <c r="EX21" s="2" t="s">
        <v>13</v>
      </c>
      <c r="EZ21" s="2">
        <f>(1/(1+(EXP(-EZ19))))</f>
        <v>6.9731686430422837E-2</v>
      </c>
      <c r="FD21" s="2" t="s">
        <v>13</v>
      </c>
      <c r="FF21" s="2">
        <f>(1/(1+(EXP(-FF19))))</f>
        <v>5.6650712513825731E-2</v>
      </c>
      <c r="FJ21" s="2" t="s">
        <v>13</v>
      </c>
      <c r="FL21" s="2">
        <f>(1/(1+(EXP(-FL19))))</f>
        <v>8.5559183653187904E-2</v>
      </c>
      <c r="FP21" s="2" t="s">
        <v>13</v>
      </c>
      <c r="FR21" s="2">
        <f>(1/(1+(EXP(-FR19))))</f>
        <v>8.1031914292614235E-2</v>
      </c>
      <c r="FV21" s="2" t="s">
        <v>13</v>
      </c>
      <c r="FX21" s="2">
        <f>(1/(1+(EXP(-FX19))))</f>
        <v>6.5981482122462937E-2</v>
      </c>
      <c r="GB21" s="2" t="s">
        <v>13</v>
      </c>
      <c r="GD21" s="2">
        <f>(1/(1+(EXP(-GD19))))</f>
        <v>9.9150930268694926E-2</v>
      </c>
    </row>
    <row r="22" spans="1:186">
      <c r="F22" s="10"/>
      <c r="G22" s="8"/>
      <c r="H22" s="8"/>
      <c r="I22" s="8"/>
      <c r="J22" s="8"/>
      <c r="K22" s="8"/>
      <c r="L22" s="8"/>
      <c r="P22" s="2" t="s">
        <v>35</v>
      </c>
      <c r="R22" s="2">
        <f>ABS($R$21-R21)</f>
        <v>0</v>
      </c>
      <c r="V22" s="2" t="s">
        <v>35</v>
      </c>
      <c r="X22" s="2">
        <f>ABS($R$21-X21)</f>
        <v>3.1668821653707442E-3</v>
      </c>
      <c r="AB22" s="2" t="s">
        <v>35</v>
      </c>
      <c r="AD22" s="2">
        <f>ABS($R$21-AD21)</f>
        <v>3.9245466843153831E-3</v>
      </c>
      <c r="AH22" s="2" t="s">
        <v>35</v>
      </c>
      <c r="AJ22" s="2">
        <f>ABS($R$21-AJ21)</f>
        <v>6.6568246436816657E-3</v>
      </c>
      <c r="AN22" s="2" t="s">
        <v>35</v>
      </c>
      <c r="AP22" s="2">
        <f>ABS($R$21-AP21)</f>
        <v>3.8303519273940184E-3</v>
      </c>
      <c r="AT22" s="2" t="s">
        <v>35</v>
      </c>
      <c r="AV22" s="2">
        <f>ABS($R$21-AV21)</f>
        <v>1.348129559619226E-3</v>
      </c>
      <c r="AZ22" s="2" t="s">
        <v>35</v>
      </c>
      <c r="BB22" s="2">
        <f>ABS($R$21-BB21)</f>
        <v>8.3030282076122092E-4</v>
      </c>
      <c r="BF22" s="2" t="s">
        <v>35</v>
      </c>
      <c r="BH22" s="2">
        <f>ABS($R$21-BH21)</f>
        <v>2.7409952397006096E-3</v>
      </c>
      <c r="BL22" s="2" t="s">
        <v>35</v>
      </c>
      <c r="BN22" s="2">
        <f>ABS($R$21-BN21)</f>
        <v>4.4159856180645968E-3</v>
      </c>
      <c r="BR22" s="2" t="s">
        <v>35</v>
      </c>
      <c r="BT22" s="2">
        <f>ABS($R$21-BT21)</f>
        <v>5.8836828047271385E-3</v>
      </c>
      <c r="BX22" s="2" t="s">
        <v>35</v>
      </c>
      <c r="BZ22" s="2">
        <f>ABS($R$21-BZ21)</f>
        <v>7.1692288585847811E-3</v>
      </c>
      <c r="CD22" s="2" t="s">
        <v>35</v>
      </c>
      <c r="CF22" s="2">
        <f>ABS($R$21-CF21)</f>
        <v>8.2948372258248096E-3</v>
      </c>
      <c r="CJ22" s="2" t="s">
        <v>35</v>
      </c>
      <c r="CL22" s="2">
        <f>ABS($R$21-CL21)</f>
        <v>9.2801051117562851E-3</v>
      </c>
      <c r="CP22" s="2" t="s">
        <v>35</v>
      </c>
      <c r="CR22" s="2">
        <f>ABS($R$21-CR21)</f>
        <v>1.0142299558679225E-2</v>
      </c>
      <c r="CV22" s="2" t="s">
        <v>35</v>
      </c>
      <c r="CX22" s="2">
        <f>ABS($CX$21-CX21)</f>
        <v>0</v>
      </c>
      <c r="DB22" s="2" t="s">
        <v>35</v>
      </c>
      <c r="DD22" s="2">
        <f>ABS($CX$21-DD21)</f>
        <v>8.1242772505674896E-3</v>
      </c>
      <c r="DH22" s="2" t="s">
        <v>35</v>
      </c>
      <c r="DJ22" s="2">
        <f>ABS($CX$21-DJ21)</f>
        <v>9.9510523406649773E-3</v>
      </c>
      <c r="DN22" s="2" t="s">
        <v>35</v>
      </c>
      <c r="DP22" s="2">
        <f>ABS($DP$21-DP21)</f>
        <v>0</v>
      </c>
      <c r="DT22" s="2" t="s">
        <v>35</v>
      </c>
      <c r="DV22" s="2">
        <f>ABS($DP$21-DV21)</f>
        <v>1.0791010255689515E-2</v>
      </c>
      <c r="DZ22" s="2" t="s">
        <v>35</v>
      </c>
      <c r="EB22" s="2">
        <f>ABS($DP$21-EB21)</f>
        <v>1.3131693202454511E-2</v>
      </c>
      <c r="EF22" s="2" t="s">
        <v>35</v>
      </c>
      <c r="EH22" s="2">
        <f>ABS($EH$21-EH21)</f>
        <v>0</v>
      </c>
      <c r="EL22" s="2" t="s">
        <v>35</v>
      </c>
      <c r="EN22" s="2">
        <f>ABS($EH$21-EN21)</f>
        <v>5.6590305190300921E-3</v>
      </c>
      <c r="ER22" s="2" t="s">
        <v>35</v>
      </c>
      <c r="ET22" s="2">
        <f>ABS($EH$21-ET21)</f>
        <v>6.9723123249647509E-3</v>
      </c>
      <c r="EX22" s="2" t="s">
        <v>35</v>
      </c>
      <c r="EZ22" s="2">
        <f>ABS($EZ$21-EZ21)</f>
        <v>0</v>
      </c>
      <c r="FD22" s="2" t="s">
        <v>35</v>
      </c>
      <c r="FF22" s="2">
        <f>ABS($EZ$21-FF21)</f>
        <v>1.3080973916597106E-2</v>
      </c>
      <c r="FJ22" s="2" t="s">
        <v>35</v>
      </c>
      <c r="FL22" s="2">
        <f>ABS($EZ$21-FL21)</f>
        <v>1.5827497222765066E-2</v>
      </c>
      <c r="FP22" s="2" t="s">
        <v>35</v>
      </c>
      <c r="FR22" s="2">
        <f>ABS($FR$21-FR21)</f>
        <v>0</v>
      </c>
      <c r="FV22" s="2" t="s">
        <v>35</v>
      </c>
      <c r="FX22" s="2">
        <f>ABS($FR$21-FX21)</f>
        <v>1.5050432170151298E-2</v>
      </c>
      <c r="GB22" s="2" t="s">
        <v>35</v>
      </c>
      <c r="GD22" s="2">
        <f>ABS($FR$21-GD21)</f>
        <v>1.8119015976080691E-2</v>
      </c>
    </row>
    <row r="23" spans="1:186">
      <c r="A23" s="3" t="s">
        <v>85</v>
      </c>
      <c r="P23" s="2" t="s">
        <v>36</v>
      </c>
      <c r="R23" s="9">
        <v>235</v>
      </c>
      <c r="V23" s="2" t="s">
        <v>36</v>
      </c>
      <c r="X23" s="9">
        <v>235</v>
      </c>
      <c r="AB23" s="2" t="s">
        <v>36</v>
      </c>
      <c r="AD23" s="9">
        <v>235</v>
      </c>
      <c r="AH23" s="2" t="s">
        <v>36</v>
      </c>
      <c r="AJ23" s="9">
        <v>235</v>
      </c>
      <c r="AN23" s="2" t="s">
        <v>36</v>
      </c>
      <c r="AP23" s="9">
        <v>235</v>
      </c>
      <c r="AT23" s="2" t="s">
        <v>36</v>
      </c>
      <c r="AV23" s="9">
        <v>235</v>
      </c>
      <c r="AZ23" s="2" t="s">
        <v>36</v>
      </c>
      <c r="BB23" s="9">
        <v>235</v>
      </c>
      <c r="BF23" s="2" t="s">
        <v>36</v>
      </c>
      <c r="BH23" s="9">
        <v>235</v>
      </c>
      <c r="BL23" s="2" t="s">
        <v>36</v>
      </c>
      <c r="BN23" s="9">
        <v>235</v>
      </c>
      <c r="BR23" s="2" t="s">
        <v>36</v>
      </c>
      <c r="BT23" s="9">
        <v>235</v>
      </c>
      <c r="BX23" s="2" t="s">
        <v>36</v>
      </c>
      <c r="BZ23" s="9">
        <v>235</v>
      </c>
      <c r="CD23" s="2" t="s">
        <v>36</v>
      </c>
      <c r="CF23" s="9">
        <v>235</v>
      </c>
      <c r="CJ23" s="2" t="s">
        <v>36</v>
      </c>
      <c r="CL23" s="9">
        <v>235</v>
      </c>
      <c r="CP23" s="2" t="s">
        <v>36</v>
      </c>
      <c r="CR23" s="9">
        <v>235</v>
      </c>
      <c r="CV23" s="2" t="s">
        <v>36</v>
      </c>
      <c r="CX23" s="9">
        <v>235</v>
      </c>
      <c r="DB23" s="2" t="s">
        <v>36</v>
      </c>
      <c r="DD23" s="9">
        <v>235</v>
      </c>
      <c r="DH23" s="2" t="s">
        <v>36</v>
      </c>
      <c r="DJ23" s="9">
        <v>235</v>
      </c>
      <c r="DN23" s="2" t="s">
        <v>36</v>
      </c>
      <c r="DP23" s="9">
        <v>235</v>
      </c>
      <c r="DT23" s="2" t="s">
        <v>36</v>
      </c>
      <c r="DV23" s="9">
        <v>235</v>
      </c>
      <c r="DZ23" s="2" t="s">
        <v>36</v>
      </c>
      <c r="EB23" s="9">
        <v>235</v>
      </c>
      <c r="EF23" s="2" t="s">
        <v>36</v>
      </c>
      <c r="EH23" s="9">
        <v>235</v>
      </c>
      <c r="EL23" s="2" t="s">
        <v>36</v>
      </c>
      <c r="EN23" s="9">
        <v>235</v>
      </c>
      <c r="ER23" s="2" t="s">
        <v>36</v>
      </c>
      <c r="ET23" s="9">
        <v>235</v>
      </c>
      <c r="EX23" s="2" t="s">
        <v>36</v>
      </c>
      <c r="EZ23" s="9">
        <v>235</v>
      </c>
      <c r="FD23" s="2" t="s">
        <v>36</v>
      </c>
      <c r="FF23" s="9">
        <v>235</v>
      </c>
      <c r="FJ23" s="2" t="s">
        <v>36</v>
      </c>
      <c r="FL23" s="9">
        <v>235</v>
      </c>
      <c r="FP23" s="2" t="s">
        <v>36</v>
      </c>
      <c r="FR23" s="9">
        <v>235</v>
      </c>
      <c r="FV23" s="2" t="s">
        <v>36</v>
      </c>
      <c r="FX23" s="9">
        <v>235</v>
      </c>
      <c r="GB23" s="2" t="s">
        <v>36</v>
      </c>
      <c r="GD23" s="9">
        <v>235</v>
      </c>
    </row>
    <row r="24" spans="1:186">
      <c r="A24" s="3">
        <f>A21-A20</f>
        <v>4.3024910000000083E-2</v>
      </c>
      <c r="P24" s="2" t="s">
        <v>34</v>
      </c>
      <c r="R24" s="9">
        <f>R21*R23</f>
        <v>3.7916750123550274</v>
      </c>
      <c r="V24" s="2" t="s">
        <v>34</v>
      </c>
      <c r="X24" s="9">
        <f>X21*X23</f>
        <v>3.0474577034929022</v>
      </c>
      <c r="AB24" s="2" t="s">
        <v>34</v>
      </c>
      <c r="AD24" s="9">
        <f>AD21*AD23</f>
        <v>4.7139434831691425</v>
      </c>
      <c r="AH24" s="2" t="s">
        <v>34</v>
      </c>
      <c r="AJ24" s="9">
        <f>AJ21*AJ23</f>
        <v>5.3560288036202186</v>
      </c>
      <c r="AN24" s="2" t="s">
        <v>34</v>
      </c>
      <c r="AP24" s="9">
        <f>AP21*AP23</f>
        <v>4.6918077152926214</v>
      </c>
      <c r="AT24" s="2" t="s">
        <v>34</v>
      </c>
      <c r="AV24" s="9">
        <f>AV21*AV23</f>
        <v>4.1084854588655455</v>
      </c>
      <c r="AZ24" s="2" t="s">
        <v>34</v>
      </c>
      <c r="BB24" s="9">
        <f>BB21*BB23</f>
        <v>3.5965538494761402</v>
      </c>
      <c r="BF24" s="2" t="s">
        <v>34</v>
      </c>
      <c r="BH24" s="9">
        <f>BH21*BH23</f>
        <v>3.1475411310253842</v>
      </c>
      <c r="BL24" s="2" t="s">
        <v>34</v>
      </c>
      <c r="BN24" s="9">
        <f>BN21*BN23</f>
        <v>2.7539183921098469</v>
      </c>
      <c r="BR24" s="2" t="s">
        <v>34</v>
      </c>
      <c r="BT24" s="9">
        <f>BT21*BT23</f>
        <v>2.4090095532441498</v>
      </c>
      <c r="BX24" s="2" t="s">
        <v>34</v>
      </c>
      <c r="BZ24" s="9">
        <f>BZ21*BZ23</f>
        <v>2.1069062305876036</v>
      </c>
      <c r="CD24" s="2" t="s">
        <v>34</v>
      </c>
      <c r="CF24" s="9">
        <f>CF21*CF23</f>
        <v>1.8423882642861971</v>
      </c>
      <c r="CJ24" s="2" t="s">
        <v>34</v>
      </c>
      <c r="CL24" s="9">
        <f>CL21*CL23</f>
        <v>1.6108503110923005</v>
      </c>
      <c r="CP24" s="2" t="s">
        <v>34</v>
      </c>
      <c r="CR24" s="9">
        <f>CR21*CR23</f>
        <v>1.4082346160654093</v>
      </c>
      <c r="CV24" s="2" t="s">
        <v>34</v>
      </c>
      <c r="CX24" s="9">
        <f>CX21*CX23</f>
        <v>9.9407122129941996</v>
      </c>
      <c r="DB24" s="2" t="s">
        <v>34</v>
      </c>
      <c r="DD24" s="9">
        <f>DD21*DD23</f>
        <v>8.0315070591108402</v>
      </c>
      <c r="DH24" s="2" t="s">
        <v>34</v>
      </c>
      <c r="DJ24" s="9">
        <f>DJ21*DJ23</f>
        <v>12.279209513050469</v>
      </c>
      <c r="DN24" s="2" t="s">
        <v>34</v>
      </c>
      <c r="DP24" s="9">
        <f>DP21*DP23</f>
        <v>13.368674598350102</v>
      </c>
      <c r="DT24" s="2" t="s">
        <v>34</v>
      </c>
      <c r="DV24" s="9">
        <f>DV21*DV23</f>
        <v>10.832787188263067</v>
      </c>
      <c r="DZ24" s="2" t="s">
        <v>34</v>
      </c>
      <c r="EB24" s="9">
        <f>EB21*EB23</f>
        <v>16.454622500926913</v>
      </c>
      <c r="EF24" s="2" t="s">
        <v>34</v>
      </c>
      <c r="EH24" s="9">
        <f>EH21*EH23</f>
        <v>6.8484589921217065</v>
      </c>
      <c r="EL24" s="2" t="s">
        <v>34</v>
      </c>
      <c r="EN24" s="9">
        <f>EN21*EN23</f>
        <v>5.5185868201496344</v>
      </c>
      <c r="ER24" s="2" t="s">
        <v>34</v>
      </c>
      <c r="ET24" s="9">
        <f>ET21*ET23</f>
        <v>8.4869523884884224</v>
      </c>
      <c r="EX24" s="2" t="s">
        <v>34</v>
      </c>
      <c r="EZ24" s="9">
        <f>EZ21*EZ23</f>
        <v>16.386946311149366</v>
      </c>
      <c r="FD24" s="2" t="s">
        <v>34</v>
      </c>
      <c r="FF24" s="9">
        <f>FF21*FF23</f>
        <v>13.312917440749047</v>
      </c>
      <c r="FJ24" s="2" t="s">
        <v>34</v>
      </c>
      <c r="FL24" s="9">
        <f>FL21*FL23</f>
        <v>20.106408158499157</v>
      </c>
      <c r="FP24" s="2" t="s">
        <v>34</v>
      </c>
      <c r="FR24" s="9">
        <f>FR21*FR23</f>
        <v>19.042499858764344</v>
      </c>
      <c r="FV24" s="2" t="s">
        <v>34</v>
      </c>
      <c r="FX24" s="9">
        <f>FX21*FX23</f>
        <v>15.505648298778791</v>
      </c>
      <c r="GB24" s="2" t="s">
        <v>34</v>
      </c>
      <c r="GD24" s="9">
        <f>GD21*GD23</f>
        <v>23.300468613143309</v>
      </c>
    </row>
    <row r="25" spans="1:186">
      <c r="P25" s="2" t="s">
        <v>10</v>
      </c>
      <c r="R25" s="2">
        <f>R22*R23</f>
        <v>0</v>
      </c>
      <c r="V25" s="2" t="s">
        <v>10</v>
      </c>
      <c r="X25" s="2">
        <f>X22*X23</f>
        <v>0.74421730886212489</v>
      </c>
      <c r="AB25" s="2" t="s">
        <v>10</v>
      </c>
      <c r="AD25" s="2">
        <f>AD22*AD23</f>
        <v>0.922268470814115</v>
      </c>
      <c r="AH25" s="2" t="s">
        <v>10</v>
      </c>
      <c r="AJ25" s="2">
        <f>AJ22*AJ23</f>
        <v>1.5643537912651915</v>
      </c>
      <c r="AN25" s="2" t="s">
        <v>10</v>
      </c>
      <c r="AP25" s="2">
        <f>AP22*AP23</f>
        <v>0.90013270293759429</v>
      </c>
      <c r="AT25" s="2" t="s">
        <v>10</v>
      </c>
      <c r="AV25" s="2">
        <f>AV22*AV23</f>
        <v>0.3168104465105181</v>
      </c>
      <c r="AZ25" s="2" t="s">
        <v>10</v>
      </c>
      <c r="BB25" s="2">
        <f>BB22*BB23</f>
        <v>0.19512116287888692</v>
      </c>
      <c r="BF25" s="2" t="s">
        <v>10</v>
      </c>
      <c r="BH25" s="2">
        <f>BH22*BH23</f>
        <v>0.64413388132964322</v>
      </c>
      <c r="BL25" s="2" t="s">
        <v>10</v>
      </c>
      <c r="BN25" s="2">
        <f>BN22*BN23</f>
        <v>1.0377566202451802</v>
      </c>
      <c r="BR25" s="2" t="s">
        <v>10</v>
      </c>
      <c r="BT25" s="2">
        <f>BT22*BT23</f>
        <v>1.3826654591108776</v>
      </c>
      <c r="BX25" s="2" t="s">
        <v>10</v>
      </c>
      <c r="BZ25" s="2">
        <f>BZ22*BZ23</f>
        <v>1.6847687817674235</v>
      </c>
      <c r="CD25" s="2" t="s">
        <v>10</v>
      </c>
      <c r="CF25" s="2">
        <f>CF22*CF23</f>
        <v>1.9492867480688303</v>
      </c>
      <c r="CJ25" s="2" t="s">
        <v>10</v>
      </c>
      <c r="CL25" s="2">
        <f>CL22*CL23</f>
        <v>2.1808247012627269</v>
      </c>
      <c r="CP25" s="2" t="s">
        <v>10</v>
      </c>
      <c r="CR25" s="2">
        <f>CR22*CR23</f>
        <v>2.3834403962896178</v>
      </c>
      <c r="CV25" s="2" t="s">
        <v>10</v>
      </c>
      <c r="CX25" s="2">
        <f>CX22*CX23</f>
        <v>0</v>
      </c>
      <c r="DB25" s="2" t="s">
        <v>10</v>
      </c>
      <c r="DD25" s="22">
        <f>DD22*DD23</f>
        <v>1.9092051538833601</v>
      </c>
      <c r="DH25" s="2" t="s">
        <v>10</v>
      </c>
      <c r="DJ25" s="22">
        <f>DJ22*DJ23</f>
        <v>2.3384973000562699</v>
      </c>
      <c r="DN25" s="2" t="s">
        <v>10</v>
      </c>
      <c r="DP25" s="2">
        <f>DP22*DP23</f>
        <v>0</v>
      </c>
      <c r="DT25" s="2" t="s">
        <v>10</v>
      </c>
      <c r="DV25" s="25">
        <f>DV22*DV23</f>
        <v>2.5358874100870361</v>
      </c>
      <c r="DZ25" s="2" t="s">
        <v>10</v>
      </c>
      <c r="EB25" s="25">
        <f>EB22*EB23</f>
        <v>3.0859479025768102</v>
      </c>
      <c r="EF25" s="2" t="s">
        <v>10</v>
      </c>
      <c r="EH25" s="2">
        <f>EH22*EH23</f>
        <v>0</v>
      </c>
      <c r="EL25" s="2" t="s">
        <v>10</v>
      </c>
      <c r="EN25" s="27">
        <f>EN22*EN23</f>
        <v>1.3298721719720716</v>
      </c>
      <c r="ER25" s="2" t="s">
        <v>10</v>
      </c>
      <c r="ET25" s="27">
        <f>ET22*ET23</f>
        <v>1.6384933963667165</v>
      </c>
      <c r="EX25" s="2" t="s">
        <v>10</v>
      </c>
      <c r="EZ25" s="2">
        <f>EZ22*EZ23</f>
        <v>0</v>
      </c>
      <c r="FD25" s="2" t="s">
        <v>10</v>
      </c>
      <c r="FF25" s="29">
        <f>FF22*FF23</f>
        <v>3.07402887040032</v>
      </c>
      <c r="FJ25" s="2" t="s">
        <v>10</v>
      </c>
      <c r="FL25" s="29">
        <f>FL22*FL23</f>
        <v>3.7194618473497907</v>
      </c>
      <c r="FP25" s="2" t="s">
        <v>10</v>
      </c>
      <c r="FR25" s="2">
        <f>FR22*FR23</f>
        <v>0</v>
      </c>
      <c r="FV25" s="2" t="s">
        <v>10</v>
      </c>
      <c r="FX25" s="31">
        <f>FX22*FX23</f>
        <v>3.5368515599855552</v>
      </c>
      <c r="GB25" s="2" t="s">
        <v>10</v>
      </c>
      <c r="GD25" s="31">
        <f>GD22*GD23</f>
        <v>4.2579687543789619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selection activeCell="E8" sqref="E8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31</v>
      </c>
      <c r="B1" s="14" t="s">
        <v>32</v>
      </c>
    </row>
    <row r="4" spans="1:96">
      <c r="A4" s="3" t="s">
        <v>30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44</v>
      </c>
      <c r="Z4" s="1" t="s">
        <v>44</v>
      </c>
      <c r="AF4" s="1" t="s">
        <v>44</v>
      </c>
      <c r="AL4" s="1" t="s">
        <v>44</v>
      </c>
      <c r="AR4" s="1" t="s">
        <v>44</v>
      </c>
      <c r="AX4" s="1" t="s">
        <v>44</v>
      </c>
      <c r="BD4" s="1" t="s">
        <v>44</v>
      </c>
      <c r="BJ4" s="1" t="s">
        <v>44</v>
      </c>
      <c r="BP4" s="1" t="s">
        <v>44</v>
      </c>
      <c r="BV4" s="1" t="s">
        <v>44</v>
      </c>
      <c r="CB4" s="1" t="s">
        <v>44</v>
      </c>
      <c r="CH4" s="1" t="s">
        <v>44</v>
      </c>
      <c r="CN4" s="1" t="s">
        <v>44</v>
      </c>
    </row>
    <row r="5" spans="1:96">
      <c r="A5" s="3" t="s">
        <v>44</v>
      </c>
      <c r="B5" s="12" t="s">
        <v>40</v>
      </c>
      <c r="C5" s="13" t="s">
        <v>38</v>
      </c>
      <c r="D5" s="12" t="s">
        <v>37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</v>
      </c>
      <c r="AL5" s="1">
        <f>$A$12</f>
        <v>4.7252749999999996E-2</v>
      </c>
      <c r="AR5" s="1">
        <f>$A$13</f>
        <v>9.4505499999999992E-2</v>
      </c>
      <c r="AX5" s="1">
        <f>$A$14</f>
        <v>0.14175824999999997</v>
      </c>
      <c r="BD5" s="1">
        <f>$A$15</f>
        <v>0.18901099999999998</v>
      </c>
      <c r="BJ5" s="1">
        <f>$A$16</f>
        <v>0.23626374999999999</v>
      </c>
      <c r="BP5" s="1">
        <f>$A$17</f>
        <v>0.2835165</v>
      </c>
      <c r="BV5" s="1">
        <f>$A$18</f>
        <v>0.33076925000000001</v>
      </c>
      <c r="CB5" s="1">
        <f>$A$19</f>
        <v>0.37802200000000002</v>
      </c>
      <c r="CH5" s="1">
        <f>$A$20</f>
        <v>0.42527475000000003</v>
      </c>
      <c r="CN5" s="1">
        <f>$A$21</f>
        <v>0.47252749999999999</v>
      </c>
    </row>
    <row r="6" spans="1:96">
      <c r="A6" s="3" t="s">
        <v>43</v>
      </c>
      <c r="B6" s="12">
        <f>R19</f>
        <v>-4.1105112666548393</v>
      </c>
      <c r="C6" s="13">
        <f>R21</f>
        <v>1.6134787286617137E-2</v>
      </c>
      <c r="D6" s="12">
        <f>R24</f>
        <v>3.7916750123550274</v>
      </c>
      <c r="F6" s="10"/>
      <c r="G6" s="10"/>
      <c r="H6" s="8"/>
      <c r="I6" s="8"/>
      <c r="J6" s="8"/>
      <c r="K6" s="8"/>
      <c r="L6" s="8"/>
    </row>
    <row r="7" spans="1:9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39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39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39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39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39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39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39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39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39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39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39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39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39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39</v>
      </c>
      <c r="CR7" s="2" t="s">
        <v>14</v>
      </c>
    </row>
    <row r="8" spans="1:96">
      <c r="A8" s="3" t="s">
        <v>61</v>
      </c>
      <c r="B8" s="12">
        <f>X19</f>
        <v>-3.8502035992085393</v>
      </c>
      <c r="C8" s="13">
        <f>X21</f>
        <v>2.0832191053901571E-2</v>
      </c>
      <c r="D8" s="12">
        <f>X24</f>
        <v>4.8955648976668691</v>
      </c>
      <c r="E8" s="43">
        <f>D8-D6</f>
        <v>1.1038898853118417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62</v>
      </c>
      <c r="B9" s="12">
        <f>AD19</f>
        <v>-4.3708189341011394</v>
      </c>
      <c r="C9" s="13">
        <f>AD21</f>
        <v>1.2483087018404108E-2</v>
      </c>
      <c r="D9" s="12">
        <f>AD24</f>
        <v>2.9335254493249656</v>
      </c>
      <c r="E9" s="12">
        <f>D9-D6</f>
        <v>-0.85814956303006173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-2.160768</v>
      </c>
      <c r="P9" s="8">
        <f>1</f>
        <v>1</v>
      </c>
      <c r="Q9" s="8"/>
      <c r="R9" s="2">
        <f t="shared" ref="R9:R16" si="0">O9*(P9+Q9)</f>
        <v>-2.160768</v>
      </c>
      <c r="T9" s="5" t="s">
        <v>3</v>
      </c>
      <c r="U9" s="8">
        <f>B_cons</f>
        <v>-2.160768</v>
      </c>
      <c r="V9" s="8">
        <f>1</f>
        <v>1</v>
      </c>
      <c r="W9" s="8"/>
      <c r="X9" s="2">
        <f t="shared" ref="X9:X16" si="1">U9*(V9+W9)</f>
        <v>-2.160768</v>
      </c>
      <c r="Z9" s="5" t="s">
        <v>3</v>
      </c>
      <c r="AA9" s="8">
        <f>B_cons</f>
        <v>-2.160768</v>
      </c>
      <c r="AB9" s="8">
        <f>1</f>
        <v>1</v>
      </c>
      <c r="AC9" s="8"/>
      <c r="AD9" s="2">
        <f t="shared" ref="AD9:AD16" si="2">AA9*(AB9+AC9)</f>
        <v>-2.160768</v>
      </c>
      <c r="AF9" s="5" t="s">
        <v>3</v>
      </c>
      <c r="AG9" s="8">
        <f>B_cons</f>
        <v>-2.160768</v>
      </c>
      <c r="AH9" s="8">
        <f>1</f>
        <v>1</v>
      </c>
      <c r="AI9" s="8"/>
      <c r="AJ9" s="2">
        <f t="shared" ref="AJ9:AJ16" si="3">AG9*(AH9+AI9)</f>
        <v>-2.160768</v>
      </c>
      <c r="AL9" s="5" t="s">
        <v>3</v>
      </c>
      <c r="AM9" s="8">
        <f>B_cons</f>
        <v>-2.160768</v>
      </c>
      <c r="AN9" s="8">
        <f>1</f>
        <v>1</v>
      </c>
      <c r="AO9" s="8"/>
      <c r="AP9" s="2">
        <f t="shared" ref="AP9:AP16" si="4">AM9*(AN9+AO9)</f>
        <v>-2.160768</v>
      </c>
      <c r="AR9" s="5" t="s">
        <v>3</v>
      </c>
      <c r="AS9" s="8">
        <f>B_cons</f>
        <v>-2.160768</v>
      </c>
      <c r="AT9" s="8">
        <f>1</f>
        <v>1</v>
      </c>
      <c r="AU9" s="8"/>
      <c r="AV9" s="2">
        <f t="shared" ref="AV9:AV16" si="5">AS9*(AT9+AU9)</f>
        <v>-2.160768</v>
      </c>
      <c r="AX9" s="5" t="s">
        <v>3</v>
      </c>
      <c r="AY9" s="8">
        <f>B_cons</f>
        <v>-2.160768</v>
      </c>
      <c r="AZ9" s="8">
        <f>1</f>
        <v>1</v>
      </c>
      <c r="BA9" s="8"/>
      <c r="BB9" s="2">
        <f t="shared" ref="BB9:BB16" si="6">AY9*(AZ9+BA9)</f>
        <v>-2.160768</v>
      </c>
      <c r="BD9" s="5" t="s">
        <v>3</v>
      </c>
      <c r="BE9" s="8">
        <f>B_cons</f>
        <v>-2.160768</v>
      </c>
      <c r="BF9" s="8">
        <f>1</f>
        <v>1</v>
      </c>
      <c r="BG9" s="8"/>
      <c r="BH9" s="2">
        <f t="shared" ref="BH9:BH16" si="7">BE9*(BF9+BG9)</f>
        <v>-2.160768</v>
      </c>
      <c r="BJ9" s="5" t="s">
        <v>3</v>
      </c>
      <c r="BK9" s="8">
        <f>B_cons</f>
        <v>-2.160768</v>
      </c>
      <c r="BL9" s="8">
        <f>1</f>
        <v>1</v>
      </c>
      <c r="BM9" s="8"/>
      <c r="BN9" s="2">
        <f t="shared" ref="BN9:BN16" si="8">BK9*(BL9+BM9)</f>
        <v>-2.160768</v>
      </c>
      <c r="BP9" s="5" t="s">
        <v>3</v>
      </c>
      <c r="BQ9" s="8">
        <f>B_cons</f>
        <v>-2.160768</v>
      </c>
      <c r="BR9" s="8">
        <f>1</f>
        <v>1</v>
      </c>
      <c r="BS9" s="8"/>
      <c r="BT9" s="2">
        <f t="shared" ref="BT9:BT16" si="9">BQ9*(BR9+BS9)</f>
        <v>-2.160768</v>
      </c>
      <c r="BV9" s="5" t="s">
        <v>3</v>
      </c>
      <c r="BW9" s="8">
        <f>B_cons</f>
        <v>-2.160768</v>
      </c>
      <c r="BX9" s="8">
        <f>1</f>
        <v>1</v>
      </c>
      <c r="BY9" s="8"/>
      <c r="BZ9" s="2">
        <f t="shared" ref="BZ9:BZ16" si="10">BW9*(BX9+BY9)</f>
        <v>-2.160768</v>
      </c>
      <c r="CB9" s="5" t="s">
        <v>3</v>
      </c>
      <c r="CC9" s="8">
        <f>B_cons</f>
        <v>-2.160768</v>
      </c>
      <c r="CD9" s="8">
        <f>1</f>
        <v>1</v>
      </c>
      <c r="CE9" s="8"/>
      <c r="CF9" s="2">
        <f t="shared" ref="CF9:CF16" si="11">CC9*(CD9+CE9)</f>
        <v>-2.160768</v>
      </c>
      <c r="CH9" s="5" t="s">
        <v>3</v>
      </c>
      <c r="CI9" s="8">
        <f>B_cons</f>
        <v>-2.160768</v>
      </c>
      <c r="CJ9" s="8">
        <f>1</f>
        <v>1</v>
      </c>
      <c r="CK9" s="8"/>
      <c r="CL9" s="2">
        <f t="shared" ref="CL9:CL16" si="12">CI9*(CJ9+CK9)</f>
        <v>-2.160768</v>
      </c>
      <c r="CN9" s="5" t="s">
        <v>3</v>
      </c>
      <c r="CO9" s="8">
        <f>B_cons</f>
        <v>-2.160768</v>
      </c>
      <c r="CP9" s="8">
        <f>1</f>
        <v>1</v>
      </c>
      <c r="CQ9" s="8"/>
      <c r="CR9" s="2">
        <f t="shared" ref="CR9:CR16" si="13">CO9*(CP9+CQ9)</f>
        <v>-2.160768</v>
      </c>
    </row>
    <row r="10" spans="1:9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0.45704539999999999</v>
      </c>
      <c r="P10" s="8">
        <f>mean_L1.logitstories</f>
        <v>-4.1134110000000002</v>
      </c>
      <c r="Q10" s="8"/>
      <c r="R10" s="2">
        <f t="shared" si="0"/>
        <v>-1.8800155758593999</v>
      </c>
      <c r="T10" s="6" t="s">
        <v>4</v>
      </c>
      <c r="U10" s="8">
        <f>B_L1.logitstories</f>
        <v>0.45704539999999999</v>
      </c>
      <c r="V10" s="8">
        <f>mean_L1.logitstories</f>
        <v>-4.1134110000000002</v>
      </c>
      <c r="W10" s="8"/>
      <c r="X10" s="2">
        <f t="shared" si="1"/>
        <v>-1.8800155758593999</v>
      </c>
      <c r="Z10" s="6" t="s">
        <v>4</v>
      </c>
      <c r="AA10" s="8">
        <f>B_L1.logitstories</f>
        <v>0.45704539999999999</v>
      </c>
      <c r="AB10" s="8">
        <f>mean_L1.logitstories</f>
        <v>-4.1134110000000002</v>
      </c>
      <c r="AC10" s="8"/>
      <c r="AD10" s="2">
        <f t="shared" si="2"/>
        <v>-1.8800155758593999</v>
      </c>
      <c r="AF10" s="6" t="s">
        <v>4</v>
      </c>
      <c r="AG10" s="8">
        <f>B_L1.logitstories</f>
        <v>0.45704539999999999</v>
      </c>
      <c r="AH10" s="8">
        <f>mean_L1.logitstories</f>
        <v>-4.1134110000000002</v>
      </c>
      <c r="AI10" s="8"/>
      <c r="AJ10" s="2">
        <f t="shared" si="3"/>
        <v>-1.8800155758593999</v>
      </c>
      <c r="AL10" s="6" t="s">
        <v>4</v>
      </c>
      <c r="AM10" s="8">
        <f>B_L1.logitstories</f>
        <v>0.45704539999999999</v>
      </c>
      <c r="AN10" s="8">
        <f>mean_L1.logitstories</f>
        <v>-4.1134110000000002</v>
      </c>
      <c r="AO10" s="8"/>
      <c r="AP10" s="2">
        <f t="shared" si="4"/>
        <v>-1.8800155758593999</v>
      </c>
      <c r="AR10" s="6" t="s">
        <v>4</v>
      </c>
      <c r="AS10" s="8">
        <f>B_L1.logitstories</f>
        <v>0.45704539999999999</v>
      </c>
      <c r="AT10" s="8">
        <f>mean_L1.logitstories</f>
        <v>-4.1134110000000002</v>
      </c>
      <c r="AU10" s="8"/>
      <c r="AV10" s="2">
        <f t="shared" si="5"/>
        <v>-1.8800155758593999</v>
      </c>
      <c r="AX10" s="6" t="s">
        <v>4</v>
      </c>
      <c r="AY10" s="8">
        <f>B_L1.logitstories</f>
        <v>0.45704539999999999</v>
      </c>
      <c r="AZ10" s="8">
        <f>mean_L1.logitstories</f>
        <v>-4.1134110000000002</v>
      </c>
      <c r="BA10" s="8"/>
      <c r="BB10" s="2">
        <f t="shared" si="6"/>
        <v>-1.8800155758593999</v>
      </c>
      <c r="BD10" s="6" t="s">
        <v>4</v>
      </c>
      <c r="BE10" s="8">
        <f>B_L1.logitstories</f>
        <v>0.45704539999999999</v>
      </c>
      <c r="BF10" s="8">
        <f>mean_L1.logitstories</f>
        <v>-4.1134110000000002</v>
      </c>
      <c r="BG10" s="8"/>
      <c r="BH10" s="2">
        <f t="shared" si="7"/>
        <v>-1.8800155758593999</v>
      </c>
      <c r="BJ10" s="6" t="s">
        <v>4</v>
      </c>
      <c r="BK10" s="8">
        <f>B_L1.logitstories</f>
        <v>0.45704539999999999</v>
      </c>
      <c r="BL10" s="8">
        <f>mean_L1.logitstories</f>
        <v>-4.1134110000000002</v>
      </c>
      <c r="BM10" s="8"/>
      <c r="BN10" s="2">
        <f t="shared" si="8"/>
        <v>-1.8800155758593999</v>
      </c>
      <c r="BP10" s="6" t="s">
        <v>4</v>
      </c>
      <c r="BQ10" s="8">
        <f>B_L1.logitstories</f>
        <v>0.45704539999999999</v>
      </c>
      <c r="BR10" s="8">
        <f>mean_L1.logitstories</f>
        <v>-4.1134110000000002</v>
      </c>
      <c r="BS10" s="8"/>
      <c r="BT10" s="2">
        <f t="shared" si="9"/>
        <v>-1.8800155758593999</v>
      </c>
      <c r="BV10" s="6" t="s">
        <v>4</v>
      </c>
      <c r="BW10" s="8">
        <f>B_L1.logitstories</f>
        <v>0.45704539999999999</v>
      </c>
      <c r="BX10" s="8">
        <f>mean_L1.logitstories</f>
        <v>-4.1134110000000002</v>
      </c>
      <c r="BY10" s="8"/>
      <c r="BZ10" s="2">
        <f t="shared" si="10"/>
        <v>-1.8800155758593999</v>
      </c>
      <c r="CB10" s="6" t="s">
        <v>4</v>
      </c>
      <c r="CC10" s="8">
        <f>B_L1.logitstories</f>
        <v>0.45704539999999999</v>
      </c>
      <c r="CD10" s="8">
        <f>mean_L1.logitstories</f>
        <v>-4.1134110000000002</v>
      </c>
      <c r="CE10" s="8"/>
      <c r="CF10" s="2">
        <f t="shared" si="11"/>
        <v>-1.8800155758593999</v>
      </c>
      <c r="CH10" s="6" t="s">
        <v>4</v>
      </c>
      <c r="CI10" s="8">
        <f>B_L1.logitstories</f>
        <v>0.45704539999999999</v>
      </c>
      <c r="CJ10" s="8">
        <f>mean_L1.logitstories</f>
        <v>-4.1134110000000002</v>
      </c>
      <c r="CK10" s="8"/>
      <c r="CL10" s="2">
        <f t="shared" si="12"/>
        <v>-1.8800155758593999</v>
      </c>
      <c r="CN10" s="6" t="s">
        <v>4</v>
      </c>
      <c r="CO10" s="8">
        <f>B_L1.logitstories</f>
        <v>0.45704539999999999</v>
      </c>
      <c r="CP10" s="8">
        <f>mean_L1.logitstories</f>
        <v>-4.1134110000000002</v>
      </c>
      <c r="CQ10" s="8"/>
      <c r="CR10" s="2">
        <f t="shared" si="13"/>
        <v>-1.8800155758593999</v>
      </c>
    </row>
    <row r="11" spans="1:96" s="15" customFormat="1">
      <c r="A11" s="3">
        <f>min_mippct</f>
        <v>0</v>
      </c>
      <c r="B11" s="16">
        <f>AJ19</f>
        <v>-4.2790396448138397</v>
      </c>
      <c r="C11" s="17">
        <f>AJ21</f>
        <v>1.366659847048678E-2</v>
      </c>
      <c r="D11" s="16">
        <f>AJ24</f>
        <v>3.2116506405643932</v>
      </c>
      <c r="F11" s="18"/>
      <c r="G11" s="18"/>
      <c r="H11" s="19"/>
      <c r="I11" s="19"/>
      <c r="J11" s="19"/>
      <c r="K11" s="19"/>
      <c r="L11" s="19"/>
      <c r="N11" s="20" t="s">
        <v>58</v>
      </c>
      <c r="O11" s="19">
        <f>B_agenda_entropy</f>
        <v>-3.1445289999999999</v>
      </c>
      <c r="P11" s="19">
        <f>mean_agenda_entropy</f>
        <v>0.23070679999999999</v>
      </c>
      <c r="Q11" s="19"/>
      <c r="R11" s="21">
        <f t="shared" si="0"/>
        <v>-0.72546422309719993</v>
      </c>
      <c r="T11" s="20" t="s">
        <v>58</v>
      </c>
      <c r="U11" s="19">
        <f>B_agenda_entropy</f>
        <v>-3.1445289999999999</v>
      </c>
      <c r="V11" s="19">
        <f>mean_agenda_entropy</f>
        <v>0.23070679999999999</v>
      </c>
      <c r="W11" s="19"/>
      <c r="X11" s="21">
        <f t="shared" si="1"/>
        <v>-0.72546422309719993</v>
      </c>
      <c r="Z11" s="20" t="s">
        <v>58</v>
      </c>
      <c r="AA11" s="19">
        <f>B_agenda_entropy</f>
        <v>-3.1445289999999999</v>
      </c>
      <c r="AB11" s="19">
        <f>mean_agenda_entropy</f>
        <v>0.23070679999999999</v>
      </c>
      <c r="AC11" s="19"/>
      <c r="AD11" s="21">
        <f t="shared" si="2"/>
        <v>-0.72546422309719993</v>
      </c>
      <c r="AF11" s="20" t="s">
        <v>58</v>
      </c>
      <c r="AG11" s="19">
        <f>B_agenda_entropy</f>
        <v>-3.1445289999999999</v>
      </c>
      <c r="AH11" s="19">
        <f>mean_agenda_entropy</f>
        <v>0.23070679999999999</v>
      </c>
      <c r="AI11" s="19"/>
      <c r="AJ11" s="21">
        <f t="shared" si="3"/>
        <v>-0.72546422309719993</v>
      </c>
      <c r="AL11" s="20" t="s">
        <v>58</v>
      </c>
      <c r="AM11" s="19">
        <f>B_agenda_entropy</f>
        <v>-3.1445289999999999</v>
      </c>
      <c r="AN11" s="19">
        <f>mean_agenda_entropy</f>
        <v>0.23070679999999999</v>
      </c>
      <c r="AO11" s="19"/>
      <c r="AP11" s="21">
        <f t="shared" si="4"/>
        <v>-0.72546422309719993</v>
      </c>
      <c r="AR11" s="20" t="s">
        <v>58</v>
      </c>
      <c r="AS11" s="19">
        <f>B_agenda_entropy</f>
        <v>-3.1445289999999999</v>
      </c>
      <c r="AT11" s="19">
        <f>mean_agenda_entropy</f>
        <v>0.23070679999999999</v>
      </c>
      <c r="AU11" s="19"/>
      <c r="AV11" s="21">
        <f t="shared" si="5"/>
        <v>-0.72546422309719993</v>
      </c>
      <c r="AX11" s="20" t="s">
        <v>58</v>
      </c>
      <c r="AY11" s="19">
        <f>B_agenda_entropy</f>
        <v>-3.1445289999999999</v>
      </c>
      <c r="AZ11" s="19">
        <f>mean_agenda_entropy</f>
        <v>0.23070679999999999</v>
      </c>
      <c r="BA11" s="19"/>
      <c r="BB11" s="21">
        <f t="shared" si="6"/>
        <v>-0.72546422309719993</v>
      </c>
      <c r="BD11" s="20" t="s">
        <v>58</v>
      </c>
      <c r="BE11" s="19">
        <f>B_agenda_entropy</f>
        <v>-3.1445289999999999</v>
      </c>
      <c r="BF11" s="19">
        <f>mean_agenda_entropy</f>
        <v>0.23070679999999999</v>
      </c>
      <c r="BG11" s="19"/>
      <c r="BH11" s="21">
        <f t="shared" si="7"/>
        <v>-0.72546422309719993</v>
      </c>
      <c r="BJ11" s="20" t="s">
        <v>58</v>
      </c>
      <c r="BK11" s="19">
        <f>B_agenda_entropy</f>
        <v>-3.1445289999999999</v>
      </c>
      <c r="BL11" s="19">
        <f>mean_agenda_entropy</f>
        <v>0.23070679999999999</v>
      </c>
      <c r="BM11" s="19"/>
      <c r="BN11" s="21">
        <f t="shared" si="8"/>
        <v>-0.72546422309719993</v>
      </c>
      <c r="BP11" s="20" t="s">
        <v>58</v>
      </c>
      <c r="BQ11" s="19">
        <f>B_agenda_entropy</f>
        <v>-3.1445289999999999</v>
      </c>
      <c r="BR11" s="19">
        <f>mean_agenda_entropy</f>
        <v>0.23070679999999999</v>
      </c>
      <c r="BS11" s="19"/>
      <c r="BT11" s="21">
        <f t="shared" si="9"/>
        <v>-0.72546422309719993</v>
      </c>
      <c r="BV11" s="20" t="s">
        <v>58</v>
      </c>
      <c r="BW11" s="19">
        <f>B_agenda_entropy</f>
        <v>-3.1445289999999999</v>
      </c>
      <c r="BX11" s="19">
        <f>mean_agenda_entropy</f>
        <v>0.23070679999999999</v>
      </c>
      <c r="BY11" s="19"/>
      <c r="BZ11" s="21">
        <f t="shared" si="10"/>
        <v>-0.72546422309719993</v>
      </c>
      <c r="CB11" s="20" t="s">
        <v>58</v>
      </c>
      <c r="CC11" s="19">
        <f>B_agenda_entropy</f>
        <v>-3.1445289999999999</v>
      </c>
      <c r="CD11" s="19">
        <f>mean_agenda_entropy</f>
        <v>0.23070679999999999</v>
      </c>
      <c r="CE11" s="19"/>
      <c r="CF11" s="21">
        <f t="shared" si="11"/>
        <v>-0.72546422309719993</v>
      </c>
      <c r="CH11" s="20" t="s">
        <v>58</v>
      </c>
      <c r="CI11" s="19">
        <f>B_agenda_entropy</f>
        <v>-3.1445289999999999</v>
      </c>
      <c r="CJ11" s="19">
        <f>mean_agenda_entropy</f>
        <v>0.23070679999999999</v>
      </c>
      <c r="CK11" s="19"/>
      <c r="CL11" s="21">
        <f t="shared" si="12"/>
        <v>-0.72546422309719993</v>
      </c>
      <c r="CN11" s="20" t="s">
        <v>58</v>
      </c>
      <c r="CO11" s="19">
        <f>B_agenda_entropy</f>
        <v>-3.1445289999999999</v>
      </c>
      <c r="CP11" s="19">
        <f>mean_agenda_entropy</f>
        <v>0.23070679999999999</v>
      </c>
      <c r="CQ11" s="19"/>
      <c r="CR11" s="21">
        <f t="shared" si="13"/>
        <v>-0.72546422309719993</v>
      </c>
    </row>
    <row r="12" spans="1:96" s="15" customFormat="1">
      <c r="A12" s="3">
        <f>A11+((A$21-A$11)/10)</f>
        <v>4.7252749999999996E-2</v>
      </c>
      <c r="B12" s="16">
        <f>AP19</f>
        <v>-4.1137649769630897</v>
      </c>
      <c r="C12" s="17">
        <f>AP21</f>
        <v>1.6083217640274705E-2</v>
      </c>
      <c r="D12" s="16">
        <f>AP24</f>
        <v>3.7795561454645559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0.76181739999999998</v>
      </c>
      <c r="P12" s="19">
        <f>mean_entropy</f>
        <v>0.32300440000000002</v>
      </c>
      <c r="Q12" s="19"/>
      <c r="R12" s="21">
        <f t="shared" si="0"/>
        <v>0.24607037219656</v>
      </c>
      <c r="T12" s="20" t="s">
        <v>5</v>
      </c>
      <c r="U12" s="19">
        <f>B_entropy</f>
        <v>0.76181739999999998</v>
      </c>
      <c r="V12" s="19">
        <f>mean_entropy</f>
        <v>0.32300440000000002</v>
      </c>
      <c r="W12" s="19"/>
      <c r="X12" s="21">
        <f t="shared" si="1"/>
        <v>0.24607037219656</v>
      </c>
      <c r="Z12" s="20" t="s">
        <v>5</v>
      </c>
      <c r="AA12" s="19">
        <f>B_entropy</f>
        <v>0.76181739999999998</v>
      </c>
      <c r="AB12" s="19">
        <f>mean_entropy</f>
        <v>0.32300440000000002</v>
      </c>
      <c r="AC12" s="19"/>
      <c r="AD12" s="21">
        <f t="shared" si="2"/>
        <v>0.24607037219656</v>
      </c>
      <c r="AF12" s="20" t="s">
        <v>5</v>
      </c>
      <c r="AG12" s="19">
        <f>B_entropy</f>
        <v>0.76181739999999998</v>
      </c>
      <c r="AH12" s="19">
        <f>mean_entropy</f>
        <v>0.32300440000000002</v>
      </c>
      <c r="AI12" s="19"/>
      <c r="AJ12" s="21">
        <f t="shared" si="3"/>
        <v>0.24607037219656</v>
      </c>
      <c r="AL12" s="20" t="s">
        <v>5</v>
      </c>
      <c r="AM12" s="19">
        <f>B_entropy</f>
        <v>0.76181739999999998</v>
      </c>
      <c r="AN12" s="19">
        <f>mean_entropy</f>
        <v>0.32300440000000002</v>
      </c>
      <c r="AO12" s="19"/>
      <c r="AP12" s="21">
        <f t="shared" si="4"/>
        <v>0.24607037219656</v>
      </c>
      <c r="AR12" s="20" t="s">
        <v>5</v>
      </c>
      <c r="AS12" s="19">
        <f>B_entropy</f>
        <v>0.76181739999999998</v>
      </c>
      <c r="AT12" s="19">
        <f>mean_entropy</f>
        <v>0.32300440000000002</v>
      </c>
      <c r="AU12" s="19"/>
      <c r="AV12" s="21">
        <f t="shared" si="5"/>
        <v>0.24607037219656</v>
      </c>
      <c r="AX12" s="20" t="s">
        <v>5</v>
      </c>
      <c r="AY12" s="19">
        <f>B_entropy</f>
        <v>0.76181739999999998</v>
      </c>
      <c r="AZ12" s="19">
        <f>mean_entropy</f>
        <v>0.32300440000000002</v>
      </c>
      <c r="BA12" s="19"/>
      <c r="BB12" s="21">
        <f t="shared" si="6"/>
        <v>0.24607037219656</v>
      </c>
      <c r="BD12" s="20" t="s">
        <v>5</v>
      </c>
      <c r="BE12" s="19">
        <f>B_entropy</f>
        <v>0.76181739999999998</v>
      </c>
      <c r="BF12" s="19">
        <f>mean_entropy</f>
        <v>0.32300440000000002</v>
      </c>
      <c r="BG12" s="19"/>
      <c r="BH12" s="21">
        <f t="shared" si="7"/>
        <v>0.24607037219656</v>
      </c>
      <c r="BJ12" s="20" t="s">
        <v>5</v>
      </c>
      <c r="BK12" s="19">
        <f>B_entropy</f>
        <v>0.76181739999999998</v>
      </c>
      <c r="BL12" s="19">
        <f>mean_entropy</f>
        <v>0.32300440000000002</v>
      </c>
      <c r="BM12" s="19"/>
      <c r="BN12" s="21">
        <f t="shared" si="8"/>
        <v>0.24607037219656</v>
      </c>
      <c r="BP12" s="20" t="s">
        <v>5</v>
      </c>
      <c r="BQ12" s="19">
        <f>B_entropy</f>
        <v>0.76181739999999998</v>
      </c>
      <c r="BR12" s="19">
        <f>mean_entropy</f>
        <v>0.32300440000000002</v>
      </c>
      <c r="BS12" s="19"/>
      <c r="BT12" s="21">
        <f t="shared" si="9"/>
        <v>0.24607037219656</v>
      </c>
      <c r="BV12" s="20" t="s">
        <v>5</v>
      </c>
      <c r="BW12" s="19">
        <f>B_entropy</f>
        <v>0.76181739999999998</v>
      </c>
      <c r="BX12" s="19">
        <f>mean_entropy</f>
        <v>0.32300440000000002</v>
      </c>
      <c r="BY12" s="19"/>
      <c r="BZ12" s="21">
        <f t="shared" si="10"/>
        <v>0.24607037219656</v>
      </c>
      <c r="CB12" s="20" t="s">
        <v>5</v>
      </c>
      <c r="CC12" s="19">
        <f>B_entropy</f>
        <v>0.76181739999999998</v>
      </c>
      <c r="CD12" s="19">
        <f>mean_entropy</f>
        <v>0.32300440000000002</v>
      </c>
      <c r="CE12" s="19"/>
      <c r="CF12" s="21">
        <f t="shared" si="11"/>
        <v>0.24607037219656</v>
      </c>
      <c r="CH12" s="20" t="s">
        <v>5</v>
      </c>
      <c r="CI12" s="19">
        <f>B_entropy</f>
        <v>0.76181739999999998</v>
      </c>
      <c r="CJ12" s="19">
        <f>mean_entropy</f>
        <v>0.32300440000000002</v>
      </c>
      <c r="CK12" s="19"/>
      <c r="CL12" s="21">
        <f t="shared" si="12"/>
        <v>0.24607037219656</v>
      </c>
      <c r="CN12" s="20" t="s">
        <v>5</v>
      </c>
      <c r="CO12" s="19">
        <f>B_entropy</f>
        <v>0.76181739999999998</v>
      </c>
      <c r="CP12" s="19">
        <f>mean_entropy</f>
        <v>0.32300440000000002</v>
      </c>
      <c r="CQ12" s="19"/>
      <c r="CR12" s="21">
        <f t="shared" si="13"/>
        <v>0.24607037219656</v>
      </c>
    </row>
    <row r="13" spans="1:96">
      <c r="A13" s="3">
        <f t="shared" ref="A13:A20" si="14">A12+((A$21-A$11)/10)</f>
        <v>9.4505499999999992E-2</v>
      </c>
      <c r="B13" s="12">
        <f>AV19</f>
        <v>-3.9484903091123398</v>
      </c>
      <c r="C13" s="13">
        <f>AV21</f>
        <v>1.8918963021693797E-2</v>
      </c>
      <c r="D13" s="12">
        <f>AV24</f>
        <v>4.4459563100980422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3.4976729999999998</v>
      </c>
      <c r="P13" s="8">
        <f>mean_mippct</f>
        <v>4.8182999999999997E-2</v>
      </c>
      <c r="Q13" s="8"/>
      <c r="R13" s="2">
        <f t="shared" si="0"/>
        <v>0.16852837815899999</v>
      </c>
      <c r="T13" s="6" t="s">
        <v>6</v>
      </c>
      <c r="U13" s="8">
        <f>B_mippct</f>
        <v>3.4976729999999998</v>
      </c>
      <c r="V13" s="8">
        <f>mean_mippct</f>
        <v>4.8182999999999997E-2</v>
      </c>
      <c r="W13" s="8">
        <f>sd_mippct</f>
        <v>7.4423100000000006E-2</v>
      </c>
      <c r="X13" s="2">
        <f t="shared" si="1"/>
        <v>0.42883604560529998</v>
      </c>
      <c r="Z13" s="6" t="s">
        <v>6</v>
      </c>
      <c r="AA13" s="8">
        <f>B_mippct</f>
        <v>3.4976729999999998</v>
      </c>
      <c r="AB13" s="8">
        <f>mean_mippct</f>
        <v>4.8182999999999997E-2</v>
      </c>
      <c r="AC13" s="8">
        <f>-sd_mippct</f>
        <v>-7.4423100000000006E-2</v>
      </c>
      <c r="AD13" s="2">
        <f t="shared" si="2"/>
        <v>-9.1779289287300031E-2</v>
      </c>
      <c r="AF13" s="6" t="s">
        <v>6</v>
      </c>
      <c r="AG13" s="8">
        <f>B_mippct</f>
        <v>3.4976729999999998</v>
      </c>
      <c r="AH13" s="11">
        <f>$A$11</f>
        <v>0</v>
      </c>
      <c r="AI13" s="8"/>
      <c r="AJ13" s="2">
        <f t="shared" si="3"/>
        <v>0</v>
      </c>
      <c r="AL13" s="6" t="s">
        <v>6</v>
      </c>
      <c r="AM13" s="8">
        <f>B_mippct</f>
        <v>3.4976729999999998</v>
      </c>
      <c r="AN13" s="11">
        <f>$A$12</f>
        <v>4.7252749999999996E-2</v>
      </c>
      <c r="AO13" s="8"/>
      <c r="AP13" s="2">
        <f t="shared" si="4"/>
        <v>0.16527466785074998</v>
      </c>
      <c r="AR13" s="6" t="s">
        <v>6</v>
      </c>
      <c r="AS13" s="8">
        <f>B_mippct</f>
        <v>3.4976729999999998</v>
      </c>
      <c r="AT13" s="11">
        <f>$A$13</f>
        <v>9.4505499999999992E-2</v>
      </c>
      <c r="AU13" s="8"/>
      <c r="AV13" s="2">
        <f t="shared" si="5"/>
        <v>0.33054933570149997</v>
      </c>
      <c r="AX13" s="6" t="s">
        <v>6</v>
      </c>
      <c r="AY13" s="8">
        <f>B_mippct</f>
        <v>3.4976729999999998</v>
      </c>
      <c r="AZ13" s="11">
        <f>$A$14</f>
        <v>0.14175824999999997</v>
      </c>
      <c r="BA13" s="8"/>
      <c r="BB13" s="2">
        <f t="shared" si="6"/>
        <v>0.49582400355224987</v>
      </c>
      <c r="BD13" s="6" t="s">
        <v>6</v>
      </c>
      <c r="BE13" s="8">
        <f>B_mippct</f>
        <v>3.4976729999999998</v>
      </c>
      <c r="BF13" s="11">
        <f>$A$15</f>
        <v>0.18901099999999998</v>
      </c>
      <c r="BG13" s="8"/>
      <c r="BH13" s="2">
        <f t="shared" si="7"/>
        <v>0.66109867140299994</v>
      </c>
      <c r="BJ13" s="6" t="s">
        <v>6</v>
      </c>
      <c r="BK13" s="8">
        <f>B_mippct</f>
        <v>3.4976729999999998</v>
      </c>
      <c r="BL13" s="11">
        <f>$A$16</f>
        <v>0.23626374999999999</v>
      </c>
      <c r="BM13" s="8"/>
      <c r="BN13" s="2">
        <f t="shared" si="8"/>
        <v>0.82637333925374989</v>
      </c>
      <c r="BP13" s="6" t="s">
        <v>6</v>
      </c>
      <c r="BQ13" s="8">
        <f>B_mippct</f>
        <v>3.4976729999999998</v>
      </c>
      <c r="BR13" s="11">
        <f>$A$17</f>
        <v>0.2835165</v>
      </c>
      <c r="BS13" s="8"/>
      <c r="BT13" s="2">
        <f t="shared" si="9"/>
        <v>0.99164800710449996</v>
      </c>
      <c r="BV13" s="6" t="s">
        <v>6</v>
      </c>
      <c r="BW13" s="8">
        <f>B_mippct</f>
        <v>3.4976729999999998</v>
      </c>
      <c r="BX13" s="11">
        <f>$A$18</f>
        <v>0.33076925000000001</v>
      </c>
      <c r="BY13" s="8"/>
      <c r="BZ13" s="2">
        <f t="shared" si="10"/>
        <v>1.1569226749552499</v>
      </c>
      <c r="CB13" s="6" t="s">
        <v>6</v>
      </c>
      <c r="CC13" s="8">
        <f>B_mippct</f>
        <v>3.4976729999999998</v>
      </c>
      <c r="CD13" s="11">
        <f>$A$19</f>
        <v>0.37802200000000002</v>
      </c>
      <c r="CE13" s="8"/>
      <c r="CF13" s="2">
        <f t="shared" si="11"/>
        <v>1.3221973428060001</v>
      </c>
      <c r="CH13" s="6" t="s">
        <v>6</v>
      </c>
      <c r="CI13" s="8">
        <f>B_mippct</f>
        <v>3.4976729999999998</v>
      </c>
      <c r="CJ13" s="11">
        <f>$A$20</f>
        <v>0.42527475000000003</v>
      </c>
      <c r="CK13" s="8"/>
      <c r="CL13" s="2">
        <f t="shared" si="12"/>
        <v>1.4874720106567501</v>
      </c>
      <c r="CN13" s="6" t="s">
        <v>6</v>
      </c>
      <c r="CO13" s="8">
        <f>B_mippct</f>
        <v>3.4976729999999998</v>
      </c>
      <c r="CP13" s="11">
        <f>$A$21</f>
        <v>0.47252749999999999</v>
      </c>
      <c r="CQ13" s="8"/>
      <c r="CR13" s="2">
        <f t="shared" si="13"/>
        <v>1.6527466785074998</v>
      </c>
    </row>
    <row r="14" spans="1:96">
      <c r="A14" s="3">
        <f t="shared" si="14"/>
        <v>0.14175824999999997</v>
      </c>
      <c r="B14" s="12">
        <f>BB19</f>
        <v>-3.7832156412615898</v>
      </c>
      <c r="C14" s="13">
        <f>BB21</f>
        <v>2.2243395370747761E-2</v>
      </c>
      <c r="D14" s="12">
        <f>BB24</f>
        <v>5.2271979121257237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0.51684699999999995</v>
      </c>
      <c r="P14" s="8">
        <f>mean_execorderspct</f>
        <v>3.6962599999999998E-2</v>
      </c>
      <c r="Q14" s="8"/>
      <c r="R14" s="2">
        <f t="shared" si="0"/>
        <v>1.9104008922199996E-2</v>
      </c>
      <c r="T14" s="6" t="s">
        <v>8</v>
      </c>
      <c r="U14" s="8">
        <f>B_execorderspct</f>
        <v>0.51684699999999995</v>
      </c>
      <c r="V14" s="8">
        <f>mean_execorderspct</f>
        <v>3.6962599999999998E-2</v>
      </c>
      <c r="W14" s="8"/>
      <c r="X14" s="2">
        <f t="shared" si="1"/>
        <v>1.9104008922199996E-2</v>
      </c>
      <c r="Z14" s="6" t="s">
        <v>8</v>
      </c>
      <c r="AA14" s="8">
        <f>B_execorderspct</f>
        <v>0.51684699999999995</v>
      </c>
      <c r="AB14" s="8">
        <f>mean_execorderspct</f>
        <v>3.6962599999999998E-2</v>
      </c>
      <c r="AC14" s="8"/>
      <c r="AD14" s="2">
        <f t="shared" si="2"/>
        <v>1.9104008922199996E-2</v>
      </c>
      <c r="AF14" s="6" t="s">
        <v>8</v>
      </c>
      <c r="AG14" s="8">
        <f>B_execorderspct</f>
        <v>0.51684699999999995</v>
      </c>
      <c r="AH14" s="8">
        <f>mean_execorderspct</f>
        <v>3.6962599999999998E-2</v>
      </c>
      <c r="AI14" s="8"/>
      <c r="AJ14" s="2">
        <f t="shared" si="3"/>
        <v>1.9104008922199996E-2</v>
      </c>
      <c r="AL14" s="6" t="s">
        <v>8</v>
      </c>
      <c r="AM14" s="8">
        <f>B_execorderspct</f>
        <v>0.51684699999999995</v>
      </c>
      <c r="AN14" s="8">
        <f>mean_execorderspct</f>
        <v>3.6962599999999998E-2</v>
      </c>
      <c r="AO14" s="8"/>
      <c r="AP14" s="2">
        <f t="shared" si="4"/>
        <v>1.9104008922199996E-2</v>
      </c>
      <c r="AR14" s="6" t="s">
        <v>8</v>
      </c>
      <c r="AS14" s="8">
        <f>B_execorderspct</f>
        <v>0.51684699999999995</v>
      </c>
      <c r="AT14" s="8">
        <f>mean_execorderspct</f>
        <v>3.6962599999999998E-2</v>
      </c>
      <c r="AU14" s="8"/>
      <c r="AV14" s="2">
        <f t="shared" si="5"/>
        <v>1.9104008922199996E-2</v>
      </c>
      <c r="AX14" s="6" t="s">
        <v>8</v>
      </c>
      <c r="AY14" s="8">
        <f>B_execorderspct</f>
        <v>0.51684699999999995</v>
      </c>
      <c r="AZ14" s="8">
        <f>mean_execorderspct</f>
        <v>3.6962599999999998E-2</v>
      </c>
      <c r="BA14" s="8"/>
      <c r="BB14" s="2">
        <f t="shared" si="6"/>
        <v>1.9104008922199996E-2</v>
      </c>
      <c r="BD14" s="6" t="s">
        <v>8</v>
      </c>
      <c r="BE14" s="8">
        <f>B_execorderspct</f>
        <v>0.51684699999999995</v>
      </c>
      <c r="BF14" s="8">
        <f>mean_execorderspct</f>
        <v>3.6962599999999998E-2</v>
      </c>
      <c r="BG14" s="8"/>
      <c r="BH14" s="2">
        <f t="shared" si="7"/>
        <v>1.9104008922199996E-2</v>
      </c>
      <c r="BJ14" s="6" t="s">
        <v>8</v>
      </c>
      <c r="BK14" s="8">
        <f>B_execorderspct</f>
        <v>0.51684699999999995</v>
      </c>
      <c r="BL14" s="8">
        <f>mean_execorderspct</f>
        <v>3.6962599999999998E-2</v>
      </c>
      <c r="BM14" s="8"/>
      <c r="BN14" s="2">
        <f t="shared" si="8"/>
        <v>1.9104008922199996E-2</v>
      </c>
      <c r="BP14" s="6" t="s">
        <v>8</v>
      </c>
      <c r="BQ14" s="8">
        <f>B_execorderspct</f>
        <v>0.51684699999999995</v>
      </c>
      <c r="BR14" s="8">
        <f>mean_execorderspct</f>
        <v>3.6962599999999998E-2</v>
      </c>
      <c r="BS14" s="8"/>
      <c r="BT14" s="2">
        <f t="shared" si="9"/>
        <v>1.9104008922199996E-2</v>
      </c>
      <c r="BV14" s="6" t="s">
        <v>8</v>
      </c>
      <c r="BW14" s="8">
        <f>B_execorderspct</f>
        <v>0.51684699999999995</v>
      </c>
      <c r="BX14" s="8">
        <f>mean_execorderspct</f>
        <v>3.6962599999999998E-2</v>
      </c>
      <c r="BY14" s="8"/>
      <c r="BZ14" s="2">
        <f t="shared" si="10"/>
        <v>1.9104008922199996E-2</v>
      </c>
      <c r="CB14" s="6" t="s">
        <v>8</v>
      </c>
      <c r="CC14" s="8">
        <f>B_execorderspct</f>
        <v>0.51684699999999995</v>
      </c>
      <c r="CD14" s="8">
        <f>mean_execorderspct</f>
        <v>3.6962599999999998E-2</v>
      </c>
      <c r="CE14" s="8"/>
      <c r="CF14" s="2">
        <f t="shared" si="11"/>
        <v>1.9104008922199996E-2</v>
      </c>
      <c r="CH14" s="6" t="s">
        <v>8</v>
      </c>
      <c r="CI14" s="8">
        <f>B_execorderspct</f>
        <v>0.51684699999999995</v>
      </c>
      <c r="CJ14" s="8">
        <f>mean_execorderspct</f>
        <v>3.6962599999999998E-2</v>
      </c>
      <c r="CK14" s="8"/>
      <c r="CL14" s="2">
        <f t="shared" si="12"/>
        <v>1.9104008922199996E-2</v>
      </c>
      <c r="CN14" s="6" t="s">
        <v>8</v>
      </c>
      <c r="CO14" s="8">
        <f>B_execorderspct</f>
        <v>0.51684699999999995</v>
      </c>
      <c r="CP14" s="8">
        <f>mean_execorderspct</f>
        <v>3.6962599999999998E-2</v>
      </c>
      <c r="CQ14" s="8"/>
      <c r="CR14" s="2">
        <f t="shared" si="13"/>
        <v>1.9104008922199996E-2</v>
      </c>
    </row>
    <row r="15" spans="1:96">
      <c r="A15" s="3">
        <f t="shared" si="14"/>
        <v>0.18901099999999998</v>
      </c>
      <c r="B15" s="12">
        <f>BH19</f>
        <v>-3.6179409734108403</v>
      </c>
      <c r="C15" s="13">
        <f>BH21</f>
        <v>2.6136433104945594E-2</v>
      </c>
      <c r="D15" s="12">
        <f>BH24</f>
        <v>6.1420617796622148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4.2186399999999997</v>
      </c>
      <c r="P15" s="8">
        <f>mean_lawspct</f>
        <v>5.2631600000000001E-2</v>
      </c>
      <c r="Q15" s="8"/>
      <c r="R15" s="2">
        <f t="shared" si="0"/>
        <v>0.22203377302399999</v>
      </c>
      <c r="T15" s="6" t="s">
        <v>7</v>
      </c>
      <c r="U15" s="8">
        <f>B_lawspct</f>
        <v>4.2186399999999997</v>
      </c>
      <c r="V15" s="8">
        <f>mean_lawspct</f>
        <v>5.2631600000000001E-2</v>
      </c>
      <c r="W15" s="8"/>
      <c r="X15" s="2">
        <f t="shared" si="1"/>
        <v>0.22203377302399999</v>
      </c>
      <c r="Z15" s="6" t="s">
        <v>7</v>
      </c>
      <c r="AA15" s="8">
        <f>B_lawspct</f>
        <v>4.2186399999999997</v>
      </c>
      <c r="AB15" s="8">
        <f>mean_lawspct</f>
        <v>5.2631600000000001E-2</v>
      </c>
      <c r="AC15" s="8"/>
      <c r="AD15" s="2">
        <f t="shared" si="2"/>
        <v>0.22203377302399999</v>
      </c>
      <c r="AF15" s="6" t="s">
        <v>7</v>
      </c>
      <c r="AG15" s="8">
        <f>B_lawspct</f>
        <v>4.2186399999999997</v>
      </c>
      <c r="AH15" s="8">
        <f>mean_lawspct</f>
        <v>5.2631600000000001E-2</v>
      </c>
      <c r="AI15" s="8"/>
      <c r="AJ15" s="2">
        <f t="shared" si="3"/>
        <v>0.22203377302399999</v>
      </c>
      <c r="AL15" s="6" t="s">
        <v>7</v>
      </c>
      <c r="AM15" s="8">
        <f>B_lawspct</f>
        <v>4.2186399999999997</v>
      </c>
      <c r="AN15" s="8">
        <f>mean_lawspct</f>
        <v>5.2631600000000001E-2</v>
      </c>
      <c r="AO15" s="8"/>
      <c r="AP15" s="2">
        <f t="shared" si="4"/>
        <v>0.22203377302399999</v>
      </c>
      <c r="AR15" s="6" t="s">
        <v>7</v>
      </c>
      <c r="AS15" s="8">
        <f>B_lawspct</f>
        <v>4.2186399999999997</v>
      </c>
      <c r="AT15" s="8">
        <f>mean_lawspct</f>
        <v>5.2631600000000001E-2</v>
      </c>
      <c r="AU15" s="8"/>
      <c r="AV15" s="2">
        <f t="shared" si="5"/>
        <v>0.22203377302399999</v>
      </c>
      <c r="AX15" s="6" t="s">
        <v>7</v>
      </c>
      <c r="AY15" s="8">
        <f>B_lawspct</f>
        <v>4.2186399999999997</v>
      </c>
      <c r="AZ15" s="8">
        <f>mean_lawspct</f>
        <v>5.2631600000000001E-2</v>
      </c>
      <c r="BA15" s="8"/>
      <c r="BB15" s="2">
        <f t="shared" si="6"/>
        <v>0.22203377302399999</v>
      </c>
      <c r="BD15" s="6" t="s">
        <v>7</v>
      </c>
      <c r="BE15" s="8">
        <f>B_lawspct</f>
        <v>4.2186399999999997</v>
      </c>
      <c r="BF15" s="8">
        <f>mean_lawspct</f>
        <v>5.2631600000000001E-2</v>
      </c>
      <c r="BG15" s="8"/>
      <c r="BH15" s="2">
        <f t="shared" si="7"/>
        <v>0.22203377302399999</v>
      </c>
      <c r="BJ15" s="6" t="s">
        <v>7</v>
      </c>
      <c r="BK15" s="8">
        <f>B_lawspct</f>
        <v>4.2186399999999997</v>
      </c>
      <c r="BL15" s="8">
        <f>mean_lawspct</f>
        <v>5.2631600000000001E-2</v>
      </c>
      <c r="BM15" s="8"/>
      <c r="BN15" s="2">
        <f t="shared" si="8"/>
        <v>0.22203377302399999</v>
      </c>
      <c r="BP15" s="6" t="s">
        <v>7</v>
      </c>
      <c r="BQ15" s="8">
        <f>B_lawspct</f>
        <v>4.2186399999999997</v>
      </c>
      <c r="BR15" s="8">
        <f>mean_lawspct</f>
        <v>5.2631600000000001E-2</v>
      </c>
      <c r="BS15" s="8"/>
      <c r="BT15" s="2">
        <f t="shared" si="9"/>
        <v>0.22203377302399999</v>
      </c>
      <c r="BV15" s="6" t="s">
        <v>7</v>
      </c>
      <c r="BW15" s="8">
        <f>B_lawspct</f>
        <v>4.2186399999999997</v>
      </c>
      <c r="BX15" s="8">
        <f>mean_lawspct</f>
        <v>5.2631600000000001E-2</v>
      </c>
      <c r="BY15" s="8"/>
      <c r="BZ15" s="2">
        <f t="shared" si="10"/>
        <v>0.22203377302399999</v>
      </c>
      <c r="CB15" s="6" t="s">
        <v>7</v>
      </c>
      <c r="CC15" s="8">
        <f>B_lawspct</f>
        <v>4.2186399999999997</v>
      </c>
      <c r="CD15" s="8">
        <f>mean_lawspct</f>
        <v>5.2631600000000001E-2</v>
      </c>
      <c r="CE15" s="8"/>
      <c r="CF15" s="2">
        <f t="shared" si="11"/>
        <v>0.22203377302399999</v>
      </c>
      <c r="CH15" s="6" t="s">
        <v>7</v>
      </c>
      <c r="CI15" s="8">
        <f>B_lawspct</f>
        <v>4.2186399999999997</v>
      </c>
      <c r="CJ15" s="8">
        <f>mean_lawspct</f>
        <v>5.2631600000000001E-2</v>
      </c>
      <c r="CK15" s="8"/>
      <c r="CL15" s="2">
        <f t="shared" si="12"/>
        <v>0.22203377302399999</v>
      </c>
      <c r="CN15" s="6" t="s">
        <v>7</v>
      </c>
      <c r="CO15" s="8">
        <f>B_lawspct</f>
        <v>4.2186399999999997</v>
      </c>
      <c r="CP15" s="8">
        <f>mean_lawspct</f>
        <v>5.2631600000000001E-2</v>
      </c>
      <c r="CQ15" s="8"/>
      <c r="CR15" s="2">
        <f t="shared" si="13"/>
        <v>0.22203377302399999</v>
      </c>
    </row>
    <row r="16" spans="1:96">
      <c r="A16" s="3">
        <f t="shared" si="14"/>
        <v>0.23626374999999999</v>
      </c>
      <c r="B16" s="12">
        <f>BN19</f>
        <v>-3.4526663055600904</v>
      </c>
      <c r="C16" s="13">
        <f>BN21</f>
        <v>3.0689443833271872E-2</v>
      </c>
      <c r="D16" s="12">
        <f>BN24</f>
        <v>7.2120193008188895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0.2835165</v>
      </c>
      <c r="B17" s="12">
        <f>BT19</f>
        <v>-3.2873916377093404</v>
      </c>
      <c r="C17" s="13">
        <f>BT21</f>
        <v>3.6006272178844771E-2</v>
      </c>
      <c r="D17" s="12">
        <f>BT24</f>
        <v>8.4614739620285206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0.33076925000000001</v>
      </c>
      <c r="B18" s="12">
        <f>BZ19</f>
        <v>-3.1221169698585904</v>
      </c>
      <c r="C18" s="13">
        <f>BZ21</f>
        <v>4.220411474130633E-2</v>
      </c>
      <c r="D18" s="12">
        <f>BZ24</f>
        <v>9.9179669642069879</v>
      </c>
      <c r="F18" s="10"/>
      <c r="G18" s="8"/>
      <c r="H18" s="8"/>
      <c r="I18" s="8"/>
      <c r="J18" s="8"/>
      <c r="K18" s="8"/>
      <c r="L18" s="8"/>
    </row>
    <row r="19" spans="1:96">
      <c r="A19" s="3">
        <f t="shared" si="14"/>
        <v>0.37802200000000002</v>
      </c>
      <c r="B19" s="12">
        <f>CF19</f>
        <v>-2.95684230200784</v>
      </c>
      <c r="C19" s="13">
        <f>CF21</f>
        <v>4.9414119763888618E-2</v>
      </c>
      <c r="D19" s="12">
        <f>CF24</f>
        <v>11.612318144513825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-4.1105112666548393</v>
      </c>
      <c r="V19" s="2" t="s">
        <v>12</v>
      </c>
      <c r="X19" s="2">
        <f>(SUM(X9:X17))</f>
        <v>-3.8502035992085393</v>
      </c>
      <c r="AB19" s="2" t="s">
        <v>12</v>
      </c>
      <c r="AD19" s="2">
        <f>(SUM(AD9:AD17))</f>
        <v>-4.3708189341011394</v>
      </c>
      <c r="AH19" s="2" t="s">
        <v>12</v>
      </c>
      <c r="AJ19" s="2">
        <f>(SUM(AJ9:AJ17))</f>
        <v>-4.2790396448138397</v>
      </c>
      <c r="AN19" s="2" t="s">
        <v>12</v>
      </c>
      <c r="AP19" s="2">
        <f>(SUM(AP9:AP17))</f>
        <v>-4.1137649769630897</v>
      </c>
      <c r="AT19" s="2" t="s">
        <v>12</v>
      </c>
      <c r="AV19" s="2">
        <f>(SUM(AV9:AV17))</f>
        <v>-3.9484903091123398</v>
      </c>
      <c r="AZ19" s="2" t="s">
        <v>12</v>
      </c>
      <c r="BB19" s="2">
        <f>(SUM(BB9:BB17))</f>
        <v>-3.7832156412615898</v>
      </c>
      <c r="BF19" s="2" t="s">
        <v>12</v>
      </c>
      <c r="BH19" s="2">
        <f>(SUM(BH9:BH17))</f>
        <v>-3.6179409734108403</v>
      </c>
      <c r="BL19" s="2" t="s">
        <v>12</v>
      </c>
      <c r="BN19" s="2">
        <f>(SUM(BN9:BN17))</f>
        <v>-3.4526663055600904</v>
      </c>
      <c r="BR19" s="2" t="s">
        <v>12</v>
      </c>
      <c r="BT19" s="2">
        <f>(SUM(BT9:BT17))</f>
        <v>-3.2873916377093404</v>
      </c>
      <c r="BX19" s="2" t="s">
        <v>12</v>
      </c>
      <c r="BZ19" s="2">
        <f>(SUM(BZ9:BZ17))</f>
        <v>-3.1221169698585904</v>
      </c>
      <c r="CD19" s="2" t="s">
        <v>12</v>
      </c>
      <c r="CF19" s="2">
        <f>(SUM(CF9:CF17))</f>
        <v>-2.95684230200784</v>
      </c>
      <c r="CJ19" s="2" t="s">
        <v>12</v>
      </c>
      <c r="CL19" s="2">
        <f>(SUM(CL9:CL17))</f>
        <v>-2.7915676341570901</v>
      </c>
      <c r="CP19" s="2" t="s">
        <v>12</v>
      </c>
      <c r="CR19" s="2">
        <f>(SUM(CR9:CR17))</f>
        <v>-2.6262929663063406</v>
      </c>
    </row>
    <row r="20" spans="1:96">
      <c r="A20" s="3">
        <f t="shared" si="14"/>
        <v>0.42527475000000003</v>
      </c>
      <c r="B20" s="12">
        <f>CL19</f>
        <v>-2.7915676341570901</v>
      </c>
      <c r="C20" s="13">
        <f>CL21</f>
        <v>5.7781549628552607E-2</v>
      </c>
      <c r="D20" s="12">
        <f>CL24</f>
        <v>13.578664162709863</v>
      </c>
      <c r="F20" s="10"/>
      <c r="G20" s="8"/>
      <c r="H20" s="8"/>
      <c r="I20" s="8"/>
      <c r="J20" s="8"/>
      <c r="K20" s="8"/>
      <c r="L20" s="8"/>
    </row>
    <row r="21" spans="1:96">
      <c r="A21" s="3">
        <f>max_mippct</f>
        <v>0.47252749999999999</v>
      </c>
      <c r="B21" s="12">
        <f>CR19</f>
        <v>-2.6262929663063406</v>
      </c>
      <c r="C21" s="13">
        <f>CR21</f>
        <v>6.7465300295222963E-2</v>
      </c>
      <c r="D21" s="12">
        <f>CR24</f>
        <v>15.854345569377397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1.6134787286617137E-2</v>
      </c>
      <c r="V21" s="2" t="s">
        <v>13</v>
      </c>
      <c r="X21" s="2">
        <f>(1/(1+(EXP(-X19))))</f>
        <v>2.0832191053901571E-2</v>
      </c>
      <c r="AB21" s="2" t="s">
        <v>13</v>
      </c>
      <c r="AD21" s="2">
        <f>(1/(1+(EXP(-AD19))))</f>
        <v>1.2483087018404108E-2</v>
      </c>
      <c r="AH21" s="2" t="s">
        <v>13</v>
      </c>
      <c r="AJ21" s="2">
        <f>(1/(1+(EXP(-AJ19))))</f>
        <v>1.366659847048678E-2</v>
      </c>
      <c r="AN21" s="2" t="s">
        <v>13</v>
      </c>
      <c r="AP21" s="2">
        <f>(1/(1+(EXP(-AP19))))</f>
        <v>1.6083217640274705E-2</v>
      </c>
      <c r="AT21" s="2" t="s">
        <v>13</v>
      </c>
      <c r="AV21" s="2">
        <f>(1/(1+(EXP(-AV19))))</f>
        <v>1.8918963021693797E-2</v>
      </c>
      <c r="AZ21" s="2" t="s">
        <v>13</v>
      </c>
      <c r="BB21" s="2">
        <f>(1/(1+(EXP(-BB19))))</f>
        <v>2.2243395370747761E-2</v>
      </c>
      <c r="BF21" s="2" t="s">
        <v>13</v>
      </c>
      <c r="BH21" s="2">
        <f>(1/(1+(EXP(-BH19))))</f>
        <v>2.6136433104945594E-2</v>
      </c>
      <c r="BL21" s="2" t="s">
        <v>13</v>
      </c>
      <c r="BN21" s="2">
        <f>(1/(1+(EXP(-BN19))))</f>
        <v>3.0689443833271872E-2</v>
      </c>
      <c r="BR21" s="2" t="s">
        <v>13</v>
      </c>
      <c r="BT21" s="2">
        <f>(1/(1+(EXP(-BT19))))</f>
        <v>3.6006272178844771E-2</v>
      </c>
      <c r="BX21" s="2" t="s">
        <v>13</v>
      </c>
      <c r="BZ21" s="2">
        <f>(1/(1+(EXP(-BZ19))))</f>
        <v>4.220411474130633E-2</v>
      </c>
      <c r="CD21" s="2" t="s">
        <v>13</v>
      </c>
      <c r="CF21" s="2">
        <f>(1/(1+(EXP(-CF19))))</f>
        <v>4.9414119763888618E-2</v>
      </c>
      <c r="CJ21" s="2" t="s">
        <v>13</v>
      </c>
      <c r="CL21" s="2">
        <f>(1/(1+(EXP(-CL19))))</f>
        <v>5.7781549628552607E-2</v>
      </c>
      <c r="CP21" s="2" t="s">
        <v>13</v>
      </c>
      <c r="CR21" s="2">
        <f>(1/(1+(EXP(-CR19))))</f>
        <v>6.7465300295222963E-2</v>
      </c>
    </row>
    <row r="22" spans="1:96">
      <c r="F22" s="10"/>
      <c r="G22" s="8"/>
      <c r="H22" s="8"/>
      <c r="I22" s="8"/>
      <c r="J22" s="8"/>
      <c r="K22" s="8"/>
      <c r="L22" s="8"/>
      <c r="P22" s="2" t="s">
        <v>35</v>
      </c>
      <c r="R22" s="2">
        <f>ABS($R$21-R21)</f>
        <v>0</v>
      </c>
      <c r="V22" s="2" t="s">
        <v>35</v>
      </c>
      <c r="X22" s="2">
        <f>ABS($R$21-X21)</f>
        <v>4.6974037672844332E-3</v>
      </c>
      <c r="AB22" s="2" t="s">
        <v>35</v>
      </c>
      <c r="AD22" s="2">
        <f>ABS($R$21-AD21)</f>
        <v>3.651700268213029E-3</v>
      </c>
      <c r="AH22" s="2" t="s">
        <v>35</v>
      </c>
      <c r="AJ22" s="2">
        <f>ABS($R$21-AJ21)</f>
        <v>2.4681888161303574E-3</v>
      </c>
      <c r="AN22" s="2" t="s">
        <v>35</v>
      </c>
      <c r="AP22" s="2">
        <f>ABS($R$21-AP21)</f>
        <v>5.1569646342432274E-5</v>
      </c>
      <c r="AT22" s="2" t="s">
        <v>35</v>
      </c>
      <c r="AV22" s="2">
        <f>ABS($R$21-AV21)</f>
        <v>2.7841757350766591E-3</v>
      </c>
      <c r="AZ22" s="2" t="s">
        <v>35</v>
      </c>
      <c r="BB22" s="2">
        <f>ABS($R$21-BB21)</f>
        <v>6.1086080841306241E-3</v>
      </c>
      <c r="BF22" s="2" t="s">
        <v>35</v>
      </c>
      <c r="BH22" s="2">
        <f>ABS($R$21-BH21)</f>
        <v>1.0001645818328457E-2</v>
      </c>
      <c r="BL22" s="2" t="s">
        <v>35</v>
      </c>
      <c r="BN22" s="2">
        <f>ABS($R$21-BN21)</f>
        <v>1.4554656546654735E-2</v>
      </c>
      <c r="BR22" s="2" t="s">
        <v>35</v>
      </c>
      <c r="BT22" s="2">
        <f>ABS($R$21-BT21)</f>
        <v>1.9871484892227634E-2</v>
      </c>
      <c r="BX22" s="2" t="s">
        <v>35</v>
      </c>
      <c r="BZ22" s="2">
        <f>ABS($R$21-BZ21)</f>
        <v>2.6069327454689192E-2</v>
      </c>
      <c r="CD22" s="2" t="s">
        <v>35</v>
      </c>
      <c r="CF22" s="2">
        <f>ABS($R$21-CF21)</f>
        <v>3.3279332477271481E-2</v>
      </c>
      <c r="CJ22" s="2" t="s">
        <v>35</v>
      </c>
      <c r="CL22" s="2">
        <f>ABS($R$21-CL21)</f>
        <v>4.164676234193547E-2</v>
      </c>
      <c r="CP22" s="2" t="s">
        <v>35</v>
      </c>
      <c r="CR22" s="2">
        <f>ABS($R$21-CR21)</f>
        <v>5.1330513008605826E-2</v>
      </c>
    </row>
    <row r="23" spans="1:96">
      <c r="A23" s="3" t="s">
        <v>85</v>
      </c>
      <c r="P23" s="2" t="s">
        <v>36</v>
      </c>
      <c r="R23" s="9">
        <v>235</v>
      </c>
      <c r="V23" s="2" t="s">
        <v>36</v>
      </c>
      <c r="X23" s="9">
        <v>235</v>
      </c>
      <c r="AB23" s="2" t="s">
        <v>36</v>
      </c>
      <c r="AD23" s="9">
        <v>235</v>
      </c>
      <c r="AH23" s="2" t="s">
        <v>36</v>
      </c>
      <c r="AJ23" s="9">
        <v>235</v>
      </c>
      <c r="AN23" s="2" t="s">
        <v>36</v>
      </c>
      <c r="AP23" s="9">
        <v>235</v>
      </c>
      <c r="AT23" s="2" t="s">
        <v>36</v>
      </c>
      <c r="AV23" s="9">
        <v>235</v>
      </c>
      <c r="AZ23" s="2" t="s">
        <v>36</v>
      </c>
      <c r="BB23" s="9">
        <v>235</v>
      </c>
      <c r="BF23" s="2" t="s">
        <v>36</v>
      </c>
      <c r="BH23" s="9">
        <v>235</v>
      </c>
      <c r="BL23" s="2" t="s">
        <v>36</v>
      </c>
      <c r="BN23" s="9">
        <v>235</v>
      </c>
      <c r="BR23" s="2" t="s">
        <v>36</v>
      </c>
      <c r="BT23" s="9">
        <v>235</v>
      </c>
      <c r="BX23" s="2" t="s">
        <v>36</v>
      </c>
      <c r="BZ23" s="9">
        <v>235</v>
      </c>
      <c r="CD23" s="2" t="s">
        <v>36</v>
      </c>
      <c r="CF23" s="9">
        <v>235</v>
      </c>
      <c r="CJ23" s="2" t="s">
        <v>36</v>
      </c>
      <c r="CL23" s="9">
        <v>235</v>
      </c>
      <c r="CP23" s="2" t="s">
        <v>36</v>
      </c>
      <c r="CR23" s="9">
        <v>235</v>
      </c>
    </row>
    <row r="24" spans="1:96">
      <c r="A24" s="3">
        <f>A21-A20</f>
        <v>4.7252749999999955E-2</v>
      </c>
      <c r="P24" s="2" t="s">
        <v>34</v>
      </c>
      <c r="R24" s="9">
        <f>R21*R23</f>
        <v>3.7916750123550274</v>
      </c>
      <c r="V24" s="2" t="s">
        <v>34</v>
      </c>
      <c r="X24" s="9">
        <f>X21*X23</f>
        <v>4.8955648976668691</v>
      </c>
      <c r="AB24" s="2" t="s">
        <v>34</v>
      </c>
      <c r="AD24" s="9">
        <f>AD21*AD23</f>
        <v>2.9335254493249656</v>
      </c>
      <c r="AH24" s="2" t="s">
        <v>34</v>
      </c>
      <c r="AJ24" s="9">
        <f>AJ21*AJ23</f>
        <v>3.2116506405643932</v>
      </c>
      <c r="AN24" s="2" t="s">
        <v>34</v>
      </c>
      <c r="AP24" s="9">
        <f>AP21*AP23</f>
        <v>3.7795561454645559</v>
      </c>
      <c r="AT24" s="2" t="s">
        <v>34</v>
      </c>
      <c r="AV24" s="9">
        <f>AV21*AV23</f>
        <v>4.4459563100980422</v>
      </c>
      <c r="AZ24" s="2" t="s">
        <v>34</v>
      </c>
      <c r="BB24" s="9">
        <f>BB21*BB23</f>
        <v>5.2271979121257237</v>
      </c>
      <c r="BF24" s="2" t="s">
        <v>34</v>
      </c>
      <c r="BH24" s="9">
        <f>BH21*BH23</f>
        <v>6.1420617796622148</v>
      </c>
      <c r="BL24" s="2" t="s">
        <v>34</v>
      </c>
      <c r="BN24" s="9">
        <f>BN21*BN23</f>
        <v>7.2120193008188895</v>
      </c>
      <c r="BR24" s="2" t="s">
        <v>34</v>
      </c>
      <c r="BT24" s="9">
        <f>BT21*BT23</f>
        <v>8.4614739620285206</v>
      </c>
      <c r="BX24" s="2" t="s">
        <v>34</v>
      </c>
      <c r="BZ24" s="9">
        <f>BZ21*BZ23</f>
        <v>9.9179669642069879</v>
      </c>
      <c r="CD24" s="2" t="s">
        <v>34</v>
      </c>
      <c r="CF24" s="9">
        <f>CF21*CF23</f>
        <v>11.612318144513825</v>
      </c>
      <c r="CJ24" s="2" t="s">
        <v>34</v>
      </c>
      <c r="CL24" s="9">
        <f>CL21*CL23</f>
        <v>13.578664162709863</v>
      </c>
      <c r="CP24" s="2" t="s">
        <v>34</v>
      </c>
      <c r="CR24" s="9">
        <f>CR21*CR23</f>
        <v>15.854345569377397</v>
      </c>
    </row>
    <row r="25" spans="1:96">
      <c r="P25" s="2" t="s">
        <v>10</v>
      </c>
      <c r="R25" s="2">
        <f>R22*R23</f>
        <v>0</v>
      </c>
      <c r="V25" s="2" t="s">
        <v>10</v>
      </c>
      <c r="X25" s="2">
        <f>X22*X23</f>
        <v>1.1038898853118417</v>
      </c>
      <c r="AB25" s="2" t="s">
        <v>10</v>
      </c>
      <c r="AD25" s="2">
        <f>AD22*AD23</f>
        <v>0.85814956303006185</v>
      </c>
      <c r="AH25" s="2" t="s">
        <v>10</v>
      </c>
      <c r="AJ25" s="2">
        <f>AJ22*AJ23</f>
        <v>0.58002437179063393</v>
      </c>
      <c r="AN25" s="2" t="s">
        <v>10</v>
      </c>
      <c r="AP25" s="2">
        <f>AP22*AP23</f>
        <v>1.2118866890471584E-2</v>
      </c>
      <c r="AT25" s="2" t="s">
        <v>10</v>
      </c>
      <c r="AV25" s="2">
        <f>AV22*AV23</f>
        <v>0.65428129774301491</v>
      </c>
      <c r="AZ25" s="2" t="s">
        <v>10</v>
      </c>
      <c r="BB25" s="2">
        <f>BB22*BB23</f>
        <v>1.4355228997706966</v>
      </c>
      <c r="BF25" s="2" t="s">
        <v>10</v>
      </c>
      <c r="BH25" s="2">
        <f>BH22*BH23</f>
        <v>2.3503867673071874</v>
      </c>
      <c r="BL25" s="2" t="s">
        <v>10</v>
      </c>
      <c r="BN25" s="2">
        <f>BN22*BN23</f>
        <v>3.4203442884638626</v>
      </c>
      <c r="BR25" s="2" t="s">
        <v>10</v>
      </c>
      <c r="BT25" s="2">
        <f>BT22*BT23</f>
        <v>4.6697989496734937</v>
      </c>
      <c r="BX25" s="2" t="s">
        <v>10</v>
      </c>
      <c r="BZ25" s="2">
        <f>BZ22*BZ23</f>
        <v>6.1262919518519601</v>
      </c>
      <c r="CD25" s="2" t="s">
        <v>10</v>
      </c>
      <c r="CF25" s="2">
        <f>CF22*CF23</f>
        <v>7.8206431321587981</v>
      </c>
      <c r="CJ25" s="2" t="s">
        <v>10</v>
      </c>
      <c r="CL25" s="2">
        <f>CL22*CL23</f>
        <v>9.7869891503548363</v>
      </c>
      <c r="CP25" s="2" t="s">
        <v>10</v>
      </c>
      <c r="CR25" s="2">
        <f>CR22*CR23</f>
        <v>12.062670557022368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selection activeCell="D24" sqref="D24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31</v>
      </c>
      <c r="B1" s="14" t="s">
        <v>32</v>
      </c>
    </row>
    <row r="4" spans="1:96">
      <c r="A4" s="3" t="s">
        <v>30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48</v>
      </c>
      <c r="Z4" s="1" t="s">
        <v>48</v>
      </c>
      <c r="AF4" s="1" t="s">
        <v>48</v>
      </c>
      <c r="AL4" s="1" t="s">
        <v>48</v>
      </c>
      <c r="AR4" s="1" t="s">
        <v>48</v>
      </c>
      <c r="AX4" s="1" t="s">
        <v>48</v>
      </c>
      <c r="BD4" s="1" t="s">
        <v>48</v>
      </c>
      <c r="BJ4" s="1" t="s">
        <v>48</v>
      </c>
      <c r="BP4" s="1" t="s">
        <v>48</v>
      </c>
      <c r="BV4" s="1" t="s">
        <v>48</v>
      </c>
      <c r="CB4" s="1" t="s">
        <v>48</v>
      </c>
      <c r="CH4" s="1" t="s">
        <v>48</v>
      </c>
      <c r="CN4" s="1" t="s">
        <v>48</v>
      </c>
    </row>
    <row r="5" spans="1:96">
      <c r="A5" s="3" t="s">
        <v>47</v>
      </c>
      <c r="B5" s="12" t="s">
        <v>40</v>
      </c>
      <c r="C5" s="13" t="s">
        <v>38</v>
      </c>
      <c r="D5" s="12" t="s">
        <v>37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</v>
      </c>
      <c r="AL5" s="1">
        <f>$A$12</f>
        <v>7.5999999999999998E-2</v>
      </c>
      <c r="AR5" s="1">
        <f>$A$13</f>
        <v>0.152</v>
      </c>
      <c r="AX5" s="1">
        <f>$A$14</f>
        <v>0.22799999999999998</v>
      </c>
      <c r="BD5" s="1">
        <f>$A$15</f>
        <v>0.30399999999999999</v>
      </c>
      <c r="BJ5" s="1">
        <f>$A$16</f>
        <v>0.38</v>
      </c>
      <c r="BP5" s="1">
        <f>$A$17</f>
        <v>0.45600000000000002</v>
      </c>
      <c r="BV5" s="1">
        <f>$A$18</f>
        <v>0.53200000000000003</v>
      </c>
      <c r="CB5" s="1">
        <f>$A$19</f>
        <v>0.60799999999999998</v>
      </c>
      <c r="CH5" s="1">
        <f>$A$20</f>
        <v>0.68399999999999994</v>
      </c>
      <c r="CN5" s="1">
        <f>$A$21</f>
        <v>0.76</v>
      </c>
    </row>
    <row r="6" spans="1:96">
      <c r="A6" s="3" t="s">
        <v>43</v>
      </c>
      <c r="B6" s="12">
        <f>R19</f>
        <v>-4.1105112666548393</v>
      </c>
      <c r="C6" s="13">
        <f>R21</f>
        <v>1.6134787286617137E-2</v>
      </c>
      <c r="D6" s="12">
        <f>R24</f>
        <v>3.7916750123550274</v>
      </c>
      <c r="F6" s="10"/>
      <c r="G6" s="10"/>
      <c r="H6" s="8"/>
      <c r="I6" s="8"/>
      <c r="J6" s="8"/>
      <c r="K6" s="8"/>
      <c r="L6" s="8"/>
    </row>
    <row r="7" spans="1:9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39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39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39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39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39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39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39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39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39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39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39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39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39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39</v>
      </c>
      <c r="CR7" s="2" t="s">
        <v>14</v>
      </c>
    </row>
    <row r="8" spans="1:96">
      <c r="A8" s="3" t="s">
        <v>61</v>
      </c>
      <c r="B8" s="12">
        <f>X19</f>
        <v>-3.8668122460468393</v>
      </c>
      <c r="C8" s="13">
        <f>X21</f>
        <v>2.0496086926704193E-2</v>
      </c>
      <c r="D8" s="12">
        <f>X24</f>
        <v>4.8165804277754853</v>
      </c>
      <c r="E8" s="43">
        <f>D8-D6</f>
        <v>1.024905415420458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62</v>
      </c>
      <c r="B9" s="12">
        <f>AD19</f>
        <v>-4.3542102872628394</v>
      </c>
      <c r="C9" s="13">
        <f>AD21</f>
        <v>1.2689492639729089E-2</v>
      </c>
      <c r="D9" s="12">
        <f>AD24</f>
        <v>2.982030770336336</v>
      </c>
      <c r="E9" s="12">
        <f>D9-D6</f>
        <v>-0.80964424201869134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-2.160768</v>
      </c>
      <c r="P9" s="8">
        <f>1</f>
        <v>1</v>
      </c>
      <c r="Q9" s="8"/>
      <c r="R9" s="2">
        <f t="shared" ref="R9:R16" si="0">O9*(P9+Q9)</f>
        <v>-2.160768</v>
      </c>
      <c r="T9" s="5" t="s">
        <v>3</v>
      </c>
      <c r="U9" s="8">
        <f>B_cons</f>
        <v>-2.160768</v>
      </c>
      <c r="V9" s="8">
        <f>1</f>
        <v>1</v>
      </c>
      <c r="W9" s="8"/>
      <c r="X9" s="2">
        <f t="shared" ref="X9:X16" si="1">U9*(V9+W9)</f>
        <v>-2.160768</v>
      </c>
      <c r="Z9" s="5" t="s">
        <v>3</v>
      </c>
      <c r="AA9" s="8">
        <f>B_cons</f>
        <v>-2.160768</v>
      </c>
      <c r="AB9" s="8">
        <f>1</f>
        <v>1</v>
      </c>
      <c r="AC9" s="8"/>
      <c r="AD9" s="2">
        <f t="shared" ref="AD9:AD16" si="2">AA9*(AB9+AC9)</f>
        <v>-2.160768</v>
      </c>
      <c r="AF9" s="5" t="s">
        <v>3</v>
      </c>
      <c r="AG9" s="8">
        <f>B_cons</f>
        <v>-2.160768</v>
      </c>
      <c r="AH9" s="8">
        <f>1</f>
        <v>1</v>
      </c>
      <c r="AI9" s="8"/>
      <c r="AJ9" s="2">
        <f t="shared" ref="AJ9:AJ16" si="3">AG9*(AH9+AI9)</f>
        <v>-2.160768</v>
      </c>
      <c r="AL9" s="5" t="s">
        <v>3</v>
      </c>
      <c r="AM9" s="8">
        <f>B_cons</f>
        <v>-2.160768</v>
      </c>
      <c r="AN9" s="8">
        <f>1</f>
        <v>1</v>
      </c>
      <c r="AO9" s="8"/>
      <c r="AP9" s="2">
        <f t="shared" ref="AP9:AP16" si="4">AM9*(AN9+AO9)</f>
        <v>-2.160768</v>
      </c>
      <c r="AR9" s="5" t="s">
        <v>3</v>
      </c>
      <c r="AS9" s="8">
        <f>B_cons</f>
        <v>-2.160768</v>
      </c>
      <c r="AT9" s="8">
        <f>1</f>
        <v>1</v>
      </c>
      <c r="AU9" s="8"/>
      <c r="AV9" s="2">
        <f t="shared" ref="AV9:AV16" si="5">AS9*(AT9+AU9)</f>
        <v>-2.160768</v>
      </c>
      <c r="AX9" s="5" t="s">
        <v>3</v>
      </c>
      <c r="AY9" s="8">
        <f>B_cons</f>
        <v>-2.160768</v>
      </c>
      <c r="AZ9" s="8">
        <f>1</f>
        <v>1</v>
      </c>
      <c r="BA9" s="8"/>
      <c r="BB9" s="2">
        <f t="shared" ref="BB9:BB16" si="6">AY9*(AZ9+BA9)</f>
        <v>-2.160768</v>
      </c>
      <c r="BD9" s="5" t="s">
        <v>3</v>
      </c>
      <c r="BE9" s="8">
        <f>B_cons</f>
        <v>-2.160768</v>
      </c>
      <c r="BF9" s="8">
        <f>1</f>
        <v>1</v>
      </c>
      <c r="BG9" s="8"/>
      <c r="BH9" s="2">
        <f t="shared" ref="BH9:BH16" si="7">BE9*(BF9+BG9)</f>
        <v>-2.160768</v>
      </c>
      <c r="BJ9" s="5" t="s">
        <v>3</v>
      </c>
      <c r="BK9" s="8">
        <f>B_cons</f>
        <v>-2.160768</v>
      </c>
      <c r="BL9" s="8">
        <f>1</f>
        <v>1</v>
      </c>
      <c r="BM9" s="8"/>
      <c r="BN9" s="2">
        <f t="shared" ref="BN9:BN16" si="8">BK9*(BL9+BM9)</f>
        <v>-2.160768</v>
      </c>
      <c r="BP9" s="5" t="s">
        <v>3</v>
      </c>
      <c r="BQ9" s="8">
        <f>B_cons</f>
        <v>-2.160768</v>
      </c>
      <c r="BR9" s="8">
        <f>1</f>
        <v>1</v>
      </c>
      <c r="BS9" s="8"/>
      <c r="BT9" s="2">
        <f t="shared" ref="BT9:BT16" si="9">BQ9*(BR9+BS9)</f>
        <v>-2.160768</v>
      </c>
      <c r="BV9" s="5" t="s">
        <v>3</v>
      </c>
      <c r="BW9" s="8">
        <f>B_cons</f>
        <v>-2.160768</v>
      </c>
      <c r="BX9" s="8">
        <f>1</f>
        <v>1</v>
      </c>
      <c r="BY9" s="8"/>
      <c r="BZ9" s="2">
        <f t="shared" ref="BZ9:BZ16" si="10">BW9*(BX9+BY9)</f>
        <v>-2.160768</v>
      </c>
      <c r="CB9" s="5" t="s">
        <v>3</v>
      </c>
      <c r="CC9" s="8">
        <f>B_cons</f>
        <v>-2.160768</v>
      </c>
      <c r="CD9" s="8">
        <f>1</f>
        <v>1</v>
      </c>
      <c r="CE9" s="8"/>
      <c r="CF9" s="2">
        <f t="shared" ref="CF9:CF16" si="11">CC9*(CD9+CE9)</f>
        <v>-2.160768</v>
      </c>
      <c r="CH9" s="5" t="s">
        <v>3</v>
      </c>
      <c r="CI9" s="8">
        <f>B_cons</f>
        <v>-2.160768</v>
      </c>
      <c r="CJ9" s="8">
        <f>1</f>
        <v>1</v>
      </c>
      <c r="CK9" s="8"/>
      <c r="CL9" s="2">
        <f t="shared" ref="CL9:CL16" si="12">CI9*(CJ9+CK9)</f>
        <v>-2.160768</v>
      </c>
      <c r="CN9" s="5" t="s">
        <v>3</v>
      </c>
      <c r="CO9" s="8">
        <f>B_cons</f>
        <v>-2.160768</v>
      </c>
      <c r="CP9" s="8">
        <f>1</f>
        <v>1</v>
      </c>
      <c r="CQ9" s="8"/>
      <c r="CR9" s="2">
        <f t="shared" ref="CR9:CR16" si="13">CO9*(CP9+CQ9)</f>
        <v>-2.160768</v>
      </c>
    </row>
    <row r="10" spans="1:9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0.45704539999999999</v>
      </c>
      <c r="P10" s="8">
        <f>mean_L1.logitstories</f>
        <v>-4.1134110000000002</v>
      </c>
      <c r="Q10" s="8"/>
      <c r="R10" s="2">
        <f t="shared" si="0"/>
        <v>-1.8800155758593999</v>
      </c>
      <c r="T10" s="6" t="s">
        <v>4</v>
      </c>
      <c r="U10" s="8">
        <f>B_L1.logitstories</f>
        <v>0.45704539999999999</v>
      </c>
      <c r="V10" s="8">
        <f>mean_L1.logitstories</f>
        <v>-4.1134110000000002</v>
      </c>
      <c r="W10" s="8"/>
      <c r="X10" s="2">
        <f t="shared" si="1"/>
        <v>-1.8800155758593999</v>
      </c>
      <c r="Z10" s="6" t="s">
        <v>4</v>
      </c>
      <c r="AA10" s="8">
        <f>B_L1.logitstories</f>
        <v>0.45704539999999999</v>
      </c>
      <c r="AB10" s="8">
        <f>mean_L1.logitstories</f>
        <v>-4.1134110000000002</v>
      </c>
      <c r="AC10" s="8"/>
      <c r="AD10" s="2">
        <f t="shared" si="2"/>
        <v>-1.8800155758593999</v>
      </c>
      <c r="AF10" s="6" t="s">
        <v>4</v>
      </c>
      <c r="AG10" s="8">
        <f>B_L1.logitstories</f>
        <v>0.45704539999999999</v>
      </c>
      <c r="AH10" s="8">
        <f>mean_L1.logitstories</f>
        <v>-4.1134110000000002</v>
      </c>
      <c r="AI10" s="8"/>
      <c r="AJ10" s="2">
        <f t="shared" si="3"/>
        <v>-1.8800155758593999</v>
      </c>
      <c r="AL10" s="6" t="s">
        <v>4</v>
      </c>
      <c r="AM10" s="8">
        <f>B_L1.logitstories</f>
        <v>0.45704539999999999</v>
      </c>
      <c r="AN10" s="8">
        <f>mean_L1.logitstories</f>
        <v>-4.1134110000000002</v>
      </c>
      <c r="AO10" s="8"/>
      <c r="AP10" s="2">
        <f t="shared" si="4"/>
        <v>-1.8800155758593999</v>
      </c>
      <c r="AR10" s="6" t="s">
        <v>4</v>
      </c>
      <c r="AS10" s="8">
        <f>B_L1.logitstories</f>
        <v>0.45704539999999999</v>
      </c>
      <c r="AT10" s="8">
        <f>mean_L1.logitstories</f>
        <v>-4.1134110000000002</v>
      </c>
      <c r="AU10" s="8"/>
      <c r="AV10" s="2">
        <f t="shared" si="5"/>
        <v>-1.8800155758593999</v>
      </c>
      <c r="AX10" s="6" t="s">
        <v>4</v>
      </c>
      <c r="AY10" s="8">
        <f>B_L1.logitstories</f>
        <v>0.45704539999999999</v>
      </c>
      <c r="AZ10" s="8">
        <f>mean_L1.logitstories</f>
        <v>-4.1134110000000002</v>
      </c>
      <c r="BA10" s="8"/>
      <c r="BB10" s="2">
        <f t="shared" si="6"/>
        <v>-1.8800155758593999</v>
      </c>
      <c r="BD10" s="6" t="s">
        <v>4</v>
      </c>
      <c r="BE10" s="8">
        <f>B_L1.logitstories</f>
        <v>0.45704539999999999</v>
      </c>
      <c r="BF10" s="8">
        <f>mean_L1.logitstories</f>
        <v>-4.1134110000000002</v>
      </c>
      <c r="BG10" s="8"/>
      <c r="BH10" s="2">
        <f t="shared" si="7"/>
        <v>-1.8800155758593999</v>
      </c>
      <c r="BJ10" s="6" t="s">
        <v>4</v>
      </c>
      <c r="BK10" s="8">
        <f>B_L1.logitstories</f>
        <v>0.45704539999999999</v>
      </c>
      <c r="BL10" s="8">
        <f>mean_L1.logitstories</f>
        <v>-4.1134110000000002</v>
      </c>
      <c r="BM10" s="8"/>
      <c r="BN10" s="2">
        <f t="shared" si="8"/>
        <v>-1.8800155758593999</v>
      </c>
      <c r="BP10" s="6" t="s">
        <v>4</v>
      </c>
      <c r="BQ10" s="8">
        <f>B_L1.logitstories</f>
        <v>0.45704539999999999</v>
      </c>
      <c r="BR10" s="8">
        <f>mean_L1.logitstories</f>
        <v>-4.1134110000000002</v>
      </c>
      <c r="BS10" s="8"/>
      <c r="BT10" s="2">
        <f t="shared" si="9"/>
        <v>-1.8800155758593999</v>
      </c>
      <c r="BV10" s="6" t="s">
        <v>4</v>
      </c>
      <c r="BW10" s="8">
        <f>B_L1.logitstories</f>
        <v>0.45704539999999999</v>
      </c>
      <c r="BX10" s="8">
        <f>mean_L1.logitstories</f>
        <v>-4.1134110000000002</v>
      </c>
      <c r="BY10" s="8"/>
      <c r="BZ10" s="2">
        <f t="shared" si="10"/>
        <v>-1.8800155758593999</v>
      </c>
      <c r="CB10" s="6" t="s">
        <v>4</v>
      </c>
      <c r="CC10" s="8">
        <f>B_L1.logitstories</f>
        <v>0.45704539999999999</v>
      </c>
      <c r="CD10" s="8">
        <f>mean_L1.logitstories</f>
        <v>-4.1134110000000002</v>
      </c>
      <c r="CE10" s="8"/>
      <c r="CF10" s="2">
        <f t="shared" si="11"/>
        <v>-1.8800155758593999</v>
      </c>
      <c r="CH10" s="6" t="s">
        <v>4</v>
      </c>
      <c r="CI10" s="8">
        <f>B_L1.logitstories</f>
        <v>0.45704539999999999</v>
      </c>
      <c r="CJ10" s="8">
        <f>mean_L1.logitstories</f>
        <v>-4.1134110000000002</v>
      </c>
      <c r="CK10" s="8"/>
      <c r="CL10" s="2">
        <f t="shared" si="12"/>
        <v>-1.8800155758593999</v>
      </c>
      <c r="CN10" s="6" t="s">
        <v>4</v>
      </c>
      <c r="CO10" s="8">
        <f>B_L1.logitstories</f>
        <v>0.45704539999999999</v>
      </c>
      <c r="CP10" s="8">
        <f>mean_L1.logitstories</f>
        <v>-4.1134110000000002</v>
      </c>
      <c r="CQ10" s="8"/>
      <c r="CR10" s="2">
        <f t="shared" si="13"/>
        <v>-1.8800155758593999</v>
      </c>
    </row>
    <row r="11" spans="1:96" s="15" customFormat="1">
      <c r="A11" s="3">
        <f>min_lawspct</f>
        <v>0</v>
      </c>
      <c r="B11" s="16">
        <f>AJ19</f>
        <v>-4.3325450396788394</v>
      </c>
      <c r="C11" s="17">
        <f>AJ21</f>
        <v>1.2963810467653708E-2</v>
      </c>
      <c r="D11" s="16">
        <f>AJ24</f>
        <v>3.0464954598986216</v>
      </c>
      <c r="F11" s="18"/>
      <c r="G11" s="18"/>
      <c r="H11" s="19"/>
      <c r="I11" s="19"/>
      <c r="J11" s="19"/>
      <c r="K11" s="19"/>
      <c r="L11" s="19"/>
      <c r="N11" s="20" t="s">
        <v>58</v>
      </c>
      <c r="O11" s="19">
        <f>B_agenda_entropy</f>
        <v>-3.1445289999999999</v>
      </c>
      <c r="P11" s="19">
        <f>mean_agenda_entropy</f>
        <v>0.23070679999999999</v>
      </c>
      <c r="Q11" s="19"/>
      <c r="R11" s="21">
        <f t="shared" si="0"/>
        <v>-0.72546422309719993</v>
      </c>
      <c r="T11" s="20" t="s">
        <v>58</v>
      </c>
      <c r="U11" s="19">
        <f>B_agenda_entropy</f>
        <v>-3.1445289999999999</v>
      </c>
      <c r="V11" s="19">
        <f>mean_agenda_entropy</f>
        <v>0.23070679999999999</v>
      </c>
      <c r="W11" s="19"/>
      <c r="X11" s="21">
        <f t="shared" si="1"/>
        <v>-0.72546422309719993</v>
      </c>
      <c r="Z11" s="20" t="s">
        <v>58</v>
      </c>
      <c r="AA11" s="19">
        <f>B_agenda_entropy</f>
        <v>-3.1445289999999999</v>
      </c>
      <c r="AB11" s="19">
        <f>mean_agenda_entropy</f>
        <v>0.23070679999999999</v>
      </c>
      <c r="AC11" s="19"/>
      <c r="AD11" s="21">
        <f t="shared" si="2"/>
        <v>-0.72546422309719993</v>
      </c>
      <c r="AF11" s="20" t="s">
        <v>58</v>
      </c>
      <c r="AG11" s="19">
        <f>B_agenda_entropy</f>
        <v>-3.1445289999999999</v>
      </c>
      <c r="AH11" s="19">
        <f>mean_agenda_entropy</f>
        <v>0.23070679999999999</v>
      </c>
      <c r="AI11" s="19"/>
      <c r="AJ11" s="21">
        <f t="shared" si="3"/>
        <v>-0.72546422309719993</v>
      </c>
      <c r="AL11" s="20" t="s">
        <v>58</v>
      </c>
      <c r="AM11" s="19">
        <f>B_agenda_entropy</f>
        <v>-3.1445289999999999</v>
      </c>
      <c r="AN11" s="19">
        <f>mean_agenda_entropy</f>
        <v>0.23070679999999999</v>
      </c>
      <c r="AO11" s="19"/>
      <c r="AP11" s="21">
        <f t="shared" si="4"/>
        <v>-0.72546422309719993</v>
      </c>
      <c r="AR11" s="20" t="s">
        <v>58</v>
      </c>
      <c r="AS11" s="19">
        <f>B_agenda_entropy</f>
        <v>-3.1445289999999999</v>
      </c>
      <c r="AT11" s="19">
        <f>mean_agenda_entropy</f>
        <v>0.23070679999999999</v>
      </c>
      <c r="AU11" s="19"/>
      <c r="AV11" s="21">
        <f t="shared" si="5"/>
        <v>-0.72546422309719993</v>
      </c>
      <c r="AX11" s="20" t="s">
        <v>58</v>
      </c>
      <c r="AY11" s="19">
        <f>B_agenda_entropy</f>
        <v>-3.1445289999999999</v>
      </c>
      <c r="AZ11" s="19">
        <f>mean_agenda_entropy</f>
        <v>0.23070679999999999</v>
      </c>
      <c r="BA11" s="19"/>
      <c r="BB11" s="21">
        <f t="shared" si="6"/>
        <v>-0.72546422309719993</v>
      </c>
      <c r="BD11" s="20" t="s">
        <v>58</v>
      </c>
      <c r="BE11" s="19">
        <f>B_agenda_entropy</f>
        <v>-3.1445289999999999</v>
      </c>
      <c r="BF11" s="19">
        <f>mean_agenda_entropy</f>
        <v>0.23070679999999999</v>
      </c>
      <c r="BG11" s="19"/>
      <c r="BH11" s="21">
        <f t="shared" si="7"/>
        <v>-0.72546422309719993</v>
      </c>
      <c r="BJ11" s="20" t="s">
        <v>58</v>
      </c>
      <c r="BK11" s="19">
        <f>B_agenda_entropy</f>
        <v>-3.1445289999999999</v>
      </c>
      <c r="BL11" s="19">
        <f>mean_agenda_entropy</f>
        <v>0.23070679999999999</v>
      </c>
      <c r="BM11" s="19"/>
      <c r="BN11" s="21">
        <f t="shared" si="8"/>
        <v>-0.72546422309719993</v>
      </c>
      <c r="BP11" s="20" t="s">
        <v>58</v>
      </c>
      <c r="BQ11" s="19">
        <f>B_agenda_entropy</f>
        <v>-3.1445289999999999</v>
      </c>
      <c r="BR11" s="19">
        <f>mean_agenda_entropy</f>
        <v>0.23070679999999999</v>
      </c>
      <c r="BS11" s="19"/>
      <c r="BT11" s="21">
        <f t="shared" si="9"/>
        <v>-0.72546422309719993</v>
      </c>
      <c r="BV11" s="20" t="s">
        <v>58</v>
      </c>
      <c r="BW11" s="19">
        <f>B_agenda_entropy</f>
        <v>-3.1445289999999999</v>
      </c>
      <c r="BX11" s="19">
        <f>mean_agenda_entropy</f>
        <v>0.23070679999999999</v>
      </c>
      <c r="BY11" s="19"/>
      <c r="BZ11" s="21">
        <f t="shared" si="10"/>
        <v>-0.72546422309719993</v>
      </c>
      <c r="CB11" s="20" t="s">
        <v>58</v>
      </c>
      <c r="CC11" s="19">
        <f>B_agenda_entropy</f>
        <v>-3.1445289999999999</v>
      </c>
      <c r="CD11" s="19">
        <f>mean_agenda_entropy</f>
        <v>0.23070679999999999</v>
      </c>
      <c r="CE11" s="19"/>
      <c r="CF11" s="21">
        <f t="shared" si="11"/>
        <v>-0.72546422309719993</v>
      </c>
      <c r="CH11" s="20" t="s">
        <v>58</v>
      </c>
      <c r="CI11" s="19">
        <f>B_agenda_entropy</f>
        <v>-3.1445289999999999</v>
      </c>
      <c r="CJ11" s="19">
        <f>mean_agenda_entropy</f>
        <v>0.23070679999999999</v>
      </c>
      <c r="CK11" s="19"/>
      <c r="CL11" s="21">
        <f t="shared" si="12"/>
        <v>-0.72546422309719993</v>
      </c>
      <c r="CN11" s="20" t="s">
        <v>58</v>
      </c>
      <c r="CO11" s="19">
        <f>B_agenda_entropy</f>
        <v>-3.1445289999999999</v>
      </c>
      <c r="CP11" s="19">
        <f>mean_agenda_entropy</f>
        <v>0.23070679999999999</v>
      </c>
      <c r="CQ11" s="19"/>
      <c r="CR11" s="21">
        <f t="shared" si="13"/>
        <v>-0.72546422309719993</v>
      </c>
    </row>
    <row r="12" spans="1:96" s="15" customFormat="1">
      <c r="A12" s="3">
        <f>A11+((A$21-A$11)/10)</f>
        <v>7.5999999999999998E-2</v>
      </c>
      <c r="B12" s="16">
        <f>AP19</f>
        <v>-4.0119283996788395</v>
      </c>
      <c r="C12" s="17">
        <f>AP21</f>
        <v>1.7776729069298676E-2</v>
      </c>
      <c r="D12" s="16">
        <f>AP24</f>
        <v>4.1775313312851887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0.76181739999999998</v>
      </c>
      <c r="P12" s="19">
        <f>mean_entropy</f>
        <v>0.32300440000000002</v>
      </c>
      <c r="Q12" s="19"/>
      <c r="R12" s="21">
        <f t="shared" si="0"/>
        <v>0.24607037219656</v>
      </c>
      <c r="T12" s="20" t="s">
        <v>5</v>
      </c>
      <c r="U12" s="19">
        <f>B_entropy</f>
        <v>0.76181739999999998</v>
      </c>
      <c r="V12" s="19">
        <f>mean_entropy</f>
        <v>0.32300440000000002</v>
      </c>
      <c r="W12" s="19"/>
      <c r="X12" s="21">
        <f t="shared" si="1"/>
        <v>0.24607037219656</v>
      </c>
      <c r="Z12" s="20" t="s">
        <v>5</v>
      </c>
      <c r="AA12" s="19">
        <f>B_entropy</f>
        <v>0.76181739999999998</v>
      </c>
      <c r="AB12" s="19">
        <f>mean_entropy</f>
        <v>0.32300440000000002</v>
      </c>
      <c r="AC12" s="19"/>
      <c r="AD12" s="21">
        <f t="shared" si="2"/>
        <v>0.24607037219656</v>
      </c>
      <c r="AF12" s="20" t="s">
        <v>5</v>
      </c>
      <c r="AG12" s="19">
        <f>B_entropy</f>
        <v>0.76181739999999998</v>
      </c>
      <c r="AH12" s="19">
        <f>mean_entropy</f>
        <v>0.32300440000000002</v>
      </c>
      <c r="AI12" s="19"/>
      <c r="AJ12" s="21">
        <f t="shared" si="3"/>
        <v>0.24607037219656</v>
      </c>
      <c r="AL12" s="20" t="s">
        <v>5</v>
      </c>
      <c r="AM12" s="19">
        <f>B_entropy</f>
        <v>0.76181739999999998</v>
      </c>
      <c r="AN12" s="19">
        <f>mean_entropy</f>
        <v>0.32300440000000002</v>
      </c>
      <c r="AO12" s="19"/>
      <c r="AP12" s="21">
        <f t="shared" si="4"/>
        <v>0.24607037219656</v>
      </c>
      <c r="AR12" s="20" t="s">
        <v>5</v>
      </c>
      <c r="AS12" s="19">
        <f>B_entropy</f>
        <v>0.76181739999999998</v>
      </c>
      <c r="AT12" s="19">
        <f>mean_entropy</f>
        <v>0.32300440000000002</v>
      </c>
      <c r="AU12" s="19"/>
      <c r="AV12" s="21">
        <f t="shared" si="5"/>
        <v>0.24607037219656</v>
      </c>
      <c r="AX12" s="20" t="s">
        <v>5</v>
      </c>
      <c r="AY12" s="19">
        <f>B_entropy</f>
        <v>0.76181739999999998</v>
      </c>
      <c r="AZ12" s="19">
        <f>mean_entropy</f>
        <v>0.32300440000000002</v>
      </c>
      <c r="BA12" s="19"/>
      <c r="BB12" s="21">
        <f t="shared" si="6"/>
        <v>0.24607037219656</v>
      </c>
      <c r="BD12" s="20" t="s">
        <v>5</v>
      </c>
      <c r="BE12" s="19">
        <f>B_entropy</f>
        <v>0.76181739999999998</v>
      </c>
      <c r="BF12" s="19">
        <f>mean_entropy</f>
        <v>0.32300440000000002</v>
      </c>
      <c r="BG12" s="19"/>
      <c r="BH12" s="21">
        <f t="shared" si="7"/>
        <v>0.24607037219656</v>
      </c>
      <c r="BJ12" s="20" t="s">
        <v>5</v>
      </c>
      <c r="BK12" s="19">
        <f>B_entropy</f>
        <v>0.76181739999999998</v>
      </c>
      <c r="BL12" s="19">
        <f>mean_entropy</f>
        <v>0.32300440000000002</v>
      </c>
      <c r="BM12" s="19"/>
      <c r="BN12" s="21">
        <f t="shared" si="8"/>
        <v>0.24607037219656</v>
      </c>
      <c r="BP12" s="20" t="s">
        <v>5</v>
      </c>
      <c r="BQ12" s="19">
        <f>B_entropy</f>
        <v>0.76181739999999998</v>
      </c>
      <c r="BR12" s="19">
        <f>mean_entropy</f>
        <v>0.32300440000000002</v>
      </c>
      <c r="BS12" s="19"/>
      <c r="BT12" s="21">
        <f t="shared" si="9"/>
        <v>0.24607037219656</v>
      </c>
      <c r="BV12" s="20" t="s">
        <v>5</v>
      </c>
      <c r="BW12" s="19">
        <f>B_entropy</f>
        <v>0.76181739999999998</v>
      </c>
      <c r="BX12" s="19">
        <f>mean_entropy</f>
        <v>0.32300440000000002</v>
      </c>
      <c r="BY12" s="19"/>
      <c r="BZ12" s="21">
        <f t="shared" si="10"/>
        <v>0.24607037219656</v>
      </c>
      <c r="CB12" s="20" t="s">
        <v>5</v>
      </c>
      <c r="CC12" s="19">
        <f>B_entropy</f>
        <v>0.76181739999999998</v>
      </c>
      <c r="CD12" s="19">
        <f>mean_entropy</f>
        <v>0.32300440000000002</v>
      </c>
      <c r="CE12" s="19"/>
      <c r="CF12" s="21">
        <f t="shared" si="11"/>
        <v>0.24607037219656</v>
      </c>
      <c r="CH12" s="20" t="s">
        <v>5</v>
      </c>
      <c r="CI12" s="19">
        <f>B_entropy</f>
        <v>0.76181739999999998</v>
      </c>
      <c r="CJ12" s="19">
        <f>mean_entropy</f>
        <v>0.32300440000000002</v>
      </c>
      <c r="CK12" s="19"/>
      <c r="CL12" s="21">
        <f t="shared" si="12"/>
        <v>0.24607037219656</v>
      </c>
      <c r="CN12" s="20" t="s">
        <v>5</v>
      </c>
      <c r="CO12" s="19">
        <f>B_entropy</f>
        <v>0.76181739999999998</v>
      </c>
      <c r="CP12" s="19">
        <f>mean_entropy</f>
        <v>0.32300440000000002</v>
      </c>
      <c r="CQ12" s="19"/>
      <c r="CR12" s="21">
        <f t="shared" si="13"/>
        <v>0.24607037219656</v>
      </c>
    </row>
    <row r="13" spans="1:96" s="15" customFormat="1">
      <c r="A13" s="3">
        <f t="shared" ref="A13:A20" si="14">A12+((A$21-A$11)/10)</f>
        <v>0.152</v>
      </c>
      <c r="B13" s="16">
        <f>AV19</f>
        <v>-3.6913117596788396</v>
      </c>
      <c r="C13" s="17">
        <f>AV21</f>
        <v>2.4332433221653908E-2</v>
      </c>
      <c r="D13" s="16">
        <f>AV24</f>
        <v>5.7181218070886679</v>
      </c>
      <c r="F13" s="18"/>
      <c r="G13" s="18"/>
      <c r="H13" s="19"/>
      <c r="I13" s="19"/>
      <c r="J13" s="19"/>
      <c r="K13" s="19"/>
      <c r="L13" s="19"/>
      <c r="N13" s="20" t="s">
        <v>6</v>
      </c>
      <c r="O13" s="19">
        <f>B_mippct</f>
        <v>3.4976729999999998</v>
      </c>
      <c r="P13" s="19">
        <f>mean_mippct</f>
        <v>4.8182999999999997E-2</v>
      </c>
      <c r="Q13" s="19"/>
      <c r="R13" s="21">
        <f t="shared" si="0"/>
        <v>0.16852837815899999</v>
      </c>
      <c r="T13" s="20" t="s">
        <v>6</v>
      </c>
      <c r="U13" s="19">
        <f>B_mippct</f>
        <v>3.4976729999999998</v>
      </c>
      <c r="V13" s="19">
        <f>mean_mippct</f>
        <v>4.8182999999999997E-2</v>
      </c>
      <c r="W13" s="19"/>
      <c r="X13" s="21">
        <f t="shared" si="1"/>
        <v>0.16852837815899999</v>
      </c>
      <c r="Z13" s="20" t="s">
        <v>6</v>
      </c>
      <c r="AA13" s="19">
        <f>B_mippct</f>
        <v>3.4976729999999998</v>
      </c>
      <c r="AB13" s="19">
        <f>mean_mippct</f>
        <v>4.8182999999999997E-2</v>
      </c>
      <c r="AC13" s="19"/>
      <c r="AD13" s="21">
        <f t="shared" si="2"/>
        <v>0.16852837815899999</v>
      </c>
      <c r="AF13" s="20" t="s">
        <v>6</v>
      </c>
      <c r="AG13" s="19">
        <f>B_mippct</f>
        <v>3.4976729999999998</v>
      </c>
      <c r="AH13" s="19">
        <f>mean_mippct</f>
        <v>4.8182999999999997E-2</v>
      </c>
      <c r="AI13" s="19"/>
      <c r="AJ13" s="21">
        <f t="shared" si="3"/>
        <v>0.16852837815899999</v>
      </c>
      <c r="AL13" s="20" t="s">
        <v>6</v>
      </c>
      <c r="AM13" s="19">
        <f>B_mippct</f>
        <v>3.4976729999999998</v>
      </c>
      <c r="AN13" s="19">
        <f>mean_mippct</f>
        <v>4.8182999999999997E-2</v>
      </c>
      <c r="AO13" s="19"/>
      <c r="AP13" s="21">
        <f t="shared" si="4"/>
        <v>0.16852837815899999</v>
      </c>
      <c r="AR13" s="20" t="s">
        <v>6</v>
      </c>
      <c r="AS13" s="19">
        <f>B_mippct</f>
        <v>3.4976729999999998</v>
      </c>
      <c r="AT13" s="19">
        <f>mean_mippct</f>
        <v>4.8182999999999997E-2</v>
      </c>
      <c r="AU13" s="19"/>
      <c r="AV13" s="21">
        <f t="shared" si="5"/>
        <v>0.16852837815899999</v>
      </c>
      <c r="AX13" s="20" t="s">
        <v>6</v>
      </c>
      <c r="AY13" s="19">
        <f>B_mippct</f>
        <v>3.4976729999999998</v>
      </c>
      <c r="AZ13" s="19">
        <f>mean_mippct</f>
        <v>4.8182999999999997E-2</v>
      </c>
      <c r="BA13" s="19"/>
      <c r="BB13" s="21">
        <f t="shared" si="6"/>
        <v>0.16852837815899999</v>
      </c>
      <c r="BD13" s="20" t="s">
        <v>6</v>
      </c>
      <c r="BE13" s="19">
        <f>B_mippct</f>
        <v>3.4976729999999998</v>
      </c>
      <c r="BF13" s="19">
        <f>mean_mippct</f>
        <v>4.8182999999999997E-2</v>
      </c>
      <c r="BG13" s="19"/>
      <c r="BH13" s="21">
        <f t="shared" si="7"/>
        <v>0.16852837815899999</v>
      </c>
      <c r="BJ13" s="20" t="s">
        <v>6</v>
      </c>
      <c r="BK13" s="19">
        <f>B_mippct</f>
        <v>3.4976729999999998</v>
      </c>
      <c r="BL13" s="19">
        <f>mean_mippct</f>
        <v>4.8182999999999997E-2</v>
      </c>
      <c r="BM13" s="19"/>
      <c r="BN13" s="21">
        <f t="shared" si="8"/>
        <v>0.16852837815899999</v>
      </c>
      <c r="BP13" s="20" t="s">
        <v>6</v>
      </c>
      <c r="BQ13" s="19">
        <f>B_mippct</f>
        <v>3.4976729999999998</v>
      </c>
      <c r="BR13" s="19">
        <f>mean_mippct</f>
        <v>4.8182999999999997E-2</v>
      </c>
      <c r="BS13" s="19"/>
      <c r="BT13" s="21">
        <f t="shared" si="9"/>
        <v>0.16852837815899999</v>
      </c>
      <c r="BV13" s="20" t="s">
        <v>6</v>
      </c>
      <c r="BW13" s="19">
        <f>B_mippct</f>
        <v>3.4976729999999998</v>
      </c>
      <c r="BX13" s="19">
        <f>mean_mippct</f>
        <v>4.8182999999999997E-2</v>
      </c>
      <c r="BY13" s="19"/>
      <c r="BZ13" s="21">
        <f t="shared" si="10"/>
        <v>0.16852837815899999</v>
      </c>
      <c r="CB13" s="20" t="s">
        <v>6</v>
      </c>
      <c r="CC13" s="19">
        <f>B_mippct</f>
        <v>3.4976729999999998</v>
      </c>
      <c r="CD13" s="19">
        <f>mean_mippct</f>
        <v>4.8182999999999997E-2</v>
      </c>
      <c r="CE13" s="19"/>
      <c r="CF13" s="21">
        <f t="shared" si="11"/>
        <v>0.16852837815899999</v>
      </c>
      <c r="CH13" s="20" t="s">
        <v>6</v>
      </c>
      <c r="CI13" s="19">
        <f>B_mippct</f>
        <v>3.4976729999999998</v>
      </c>
      <c r="CJ13" s="19">
        <f>mean_mippct</f>
        <v>4.8182999999999997E-2</v>
      </c>
      <c r="CK13" s="19"/>
      <c r="CL13" s="21">
        <f t="shared" si="12"/>
        <v>0.16852837815899999</v>
      </c>
      <c r="CN13" s="20" t="s">
        <v>6</v>
      </c>
      <c r="CO13" s="19">
        <f>B_mippct</f>
        <v>3.4976729999999998</v>
      </c>
      <c r="CP13" s="19">
        <f>mean_mippct</f>
        <v>4.8182999999999997E-2</v>
      </c>
      <c r="CQ13" s="19"/>
      <c r="CR13" s="21">
        <f t="shared" si="13"/>
        <v>0.16852837815899999</v>
      </c>
    </row>
    <row r="14" spans="1:96">
      <c r="A14" s="3">
        <f t="shared" si="14"/>
        <v>0.22799999999999998</v>
      </c>
      <c r="B14" s="12">
        <f>BB19</f>
        <v>-3.3706951196788397</v>
      </c>
      <c r="C14" s="13">
        <f>BB21</f>
        <v>3.3223974250934159E-2</v>
      </c>
      <c r="D14" s="12">
        <f>BB24</f>
        <v>7.807633948969527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0.51684699999999995</v>
      </c>
      <c r="P14" s="8">
        <f>mean_execorderspct</f>
        <v>3.6962599999999998E-2</v>
      </c>
      <c r="Q14" s="8"/>
      <c r="R14" s="2">
        <f t="shared" si="0"/>
        <v>1.9104008922199996E-2</v>
      </c>
      <c r="T14" s="6" t="s">
        <v>8</v>
      </c>
      <c r="U14" s="8">
        <f>B_execorderspct</f>
        <v>0.51684699999999995</v>
      </c>
      <c r="V14" s="8">
        <f>mean_execorderspct</f>
        <v>3.6962599999999998E-2</v>
      </c>
      <c r="W14" s="8"/>
      <c r="X14" s="2">
        <f t="shared" si="1"/>
        <v>1.9104008922199996E-2</v>
      </c>
      <c r="Z14" s="6" t="s">
        <v>8</v>
      </c>
      <c r="AA14" s="8">
        <f>B_execorderspct</f>
        <v>0.51684699999999995</v>
      </c>
      <c r="AB14" s="8">
        <f>mean_execorderspct</f>
        <v>3.6962599999999998E-2</v>
      </c>
      <c r="AC14" s="8"/>
      <c r="AD14" s="2">
        <f t="shared" si="2"/>
        <v>1.9104008922199996E-2</v>
      </c>
      <c r="AF14" s="6" t="s">
        <v>8</v>
      </c>
      <c r="AG14" s="8">
        <f>B_execorderspct</f>
        <v>0.51684699999999995</v>
      </c>
      <c r="AH14" s="8">
        <f>mean_execorderspct</f>
        <v>3.6962599999999998E-2</v>
      </c>
      <c r="AI14" s="8"/>
      <c r="AJ14" s="2">
        <f t="shared" si="3"/>
        <v>1.9104008922199996E-2</v>
      </c>
      <c r="AL14" s="6" t="s">
        <v>8</v>
      </c>
      <c r="AM14" s="8">
        <f>B_execorderspct</f>
        <v>0.51684699999999995</v>
      </c>
      <c r="AN14" s="8">
        <f>mean_execorderspct</f>
        <v>3.6962599999999998E-2</v>
      </c>
      <c r="AO14" s="8"/>
      <c r="AP14" s="2">
        <f t="shared" si="4"/>
        <v>1.9104008922199996E-2</v>
      </c>
      <c r="AR14" s="6" t="s">
        <v>8</v>
      </c>
      <c r="AS14" s="8">
        <f>B_execorderspct</f>
        <v>0.51684699999999995</v>
      </c>
      <c r="AT14" s="8">
        <f>mean_execorderspct</f>
        <v>3.6962599999999998E-2</v>
      </c>
      <c r="AU14" s="8"/>
      <c r="AV14" s="2">
        <f t="shared" si="5"/>
        <v>1.9104008922199996E-2</v>
      </c>
      <c r="AX14" s="6" t="s">
        <v>8</v>
      </c>
      <c r="AY14" s="8">
        <f>B_execorderspct</f>
        <v>0.51684699999999995</v>
      </c>
      <c r="AZ14" s="8">
        <f>mean_execorderspct</f>
        <v>3.6962599999999998E-2</v>
      </c>
      <c r="BA14" s="8"/>
      <c r="BB14" s="2">
        <f t="shared" si="6"/>
        <v>1.9104008922199996E-2</v>
      </c>
      <c r="BD14" s="6" t="s">
        <v>8</v>
      </c>
      <c r="BE14" s="8">
        <f>B_execorderspct</f>
        <v>0.51684699999999995</v>
      </c>
      <c r="BF14" s="8">
        <f>mean_execorderspct</f>
        <v>3.6962599999999998E-2</v>
      </c>
      <c r="BG14" s="8"/>
      <c r="BH14" s="2">
        <f t="shared" si="7"/>
        <v>1.9104008922199996E-2</v>
      </c>
      <c r="BJ14" s="6" t="s">
        <v>8</v>
      </c>
      <c r="BK14" s="8">
        <f>B_execorderspct</f>
        <v>0.51684699999999995</v>
      </c>
      <c r="BL14" s="8">
        <f>mean_execorderspct</f>
        <v>3.6962599999999998E-2</v>
      </c>
      <c r="BM14" s="8"/>
      <c r="BN14" s="2">
        <f t="shared" si="8"/>
        <v>1.9104008922199996E-2</v>
      </c>
      <c r="BP14" s="6" t="s">
        <v>8</v>
      </c>
      <c r="BQ14" s="8">
        <f>B_execorderspct</f>
        <v>0.51684699999999995</v>
      </c>
      <c r="BR14" s="8">
        <f>mean_execorderspct</f>
        <v>3.6962599999999998E-2</v>
      </c>
      <c r="BS14" s="8"/>
      <c r="BT14" s="2">
        <f t="shared" si="9"/>
        <v>1.9104008922199996E-2</v>
      </c>
      <c r="BV14" s="6" t="s">
        <v>8</v>
      </c>
      <c r="BW14" s="8">
        <f>B_execorderspct</f>
        <v>0.51684699999999995</v>
      </c>
      <c r="BX14" s="8">
        <f>mean_execorderspct</f>
        <v>3.6962599999999998E-2</v>
      </c>
      <c r="BY14" s="8"/>
      <c r="BZ14" s="2">
        <f t="shared" si="10"/>
        <v>1.9104008922199996E-2</v>
      </c>
      <c r="CB14" s="6" t="s">
        <v>8</v>
      </c>
      <c r="CC14" s="8">
        <f>B_execorderspct</f>
        <v>0.51684699999999995</v>
      </c>
      <c r="CD14" s="8">
        <f>mean_execorderspct</f>
        <v>3.6962599999999998E-2</v>
      </c>
      <c r="CE14" s="8"/>
      <c r="CF14" s="2">
        <f t="shared" si="11"/>
        <v>1.9104008922199996E-2</v>
      </c>
      <c r="CH14" s="6" t="s">
        <v>8</v>
      </c>
      <c r="CI14" s="8">
        <f>B_execorderspct</f>
        <v>0.51684699999999995</v>
      </c>
      <c r="CJ14" s="8">
        <f>mean_execorderspct</f>
        <v>3.6962599999999998E-2</v>
      </c>
      <c r="CK14" s="8"/>
      <c r="CL14" s="2">
        <f t="shared" si="12"/>
        <v>1.9104008922199996E-2</v>
      </c>
      <c r="CN14" s="6" t="s">
        <v>8</v>
      </c>
      <c r="CO14" s="8">
        <f>B_execorderspct</f>
        <v>0.51684699999999995</v>
      </c>
      <c r="CP14" s="8">
        <f>mean_execorderspct</f>
        <v>3.6962599999999998E-2</v>
      </c>
      <c r="CQ14" s="8"/>
      <c r="CR14" s="2">
        <f t="shared" si="13"/>
        <v>1.9104008922199996E-2</v>
      </c>
    </row>
    <row r="15" spans="1:96">
      <c r="A15" s="3">
        <f t="shared" si="14"/>
        <v>0.30399999999999999</v>
      </c>
      <c r="B15" s="12">
        <f>BH19</f>
        <v>-3.0500784796788398</v>
      </c>
      <c r="C15" s="13">
        <f>BH21</f>
        <v>4.5214085412530323E-2</v>
      </c>
      <c r="D15" s="12">
        <f>BH24</f>
        <v>10.625310071944625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4.2186399999999997</v>
      </c>
      <c r="P15" s="8">
        <f>mean_lawspct</f>
        <v>5.2631600000000001E-2</v>
      </c>
      <c r="Q15" s="8"/>
      <c r="R15" s="2">
        <f t="shared" si="0"/>
        <v>0.22203377302399999</v>
      </c>
      <c r="T15" s="6" t="s">
        <v>7</v>
      </c>
      <c r="U15" s="8">
        <f>B_lawspct</f>
        <v>4.2186399999999997</v>
      </c>
      <c r="V15" s="8">
        <f>mean_lawspct</f>
        <v>5.2631600000000001E-2</v>
      </c>
      <c r="W15" s="8">
        <f>sd_lawspct</f>
        <v>5.7767199999999998E-2</v>
      </c>
      <c r="X15" s="2">
        <f t="shared" si="1"/>
        <v>0.46573279363199993</v>
      </c>
      <c r="Z15" s="6" t="s">
        <v>7</v>
      </c>
      <c r="AA15" s="8">
        <f>B_lawspct</f>
        <v>4.2186399999999997</v>
      </c>
      <c r="AB15" s="8">
        <f>mean_lawspct</f>
        <v>5.2631600000000001E-2</v>
      </c>
      <c r="AC15" s="8">
        <f>-sd_lawspct</f>
        <v>-5.7767199999999998E-2</v>
      </c>
      <c r="AD15" s="2">
        <f t="shared" si="2"/>
        <v>-2.1665247583999986E-2</v>
      </c>
      <c r="AF15" s="6" t="s">
        <v>7</v>
      </c>
      <c r="AG15" s="8">
        <f>B_lawspct</f>
        <v>4.2186399999999997</v>
      </c>
      <c r="AH15" s="11">
        <f>$A$11</f>
        <v>0</v>
      </c>
      <c r="AI15" s="8"/>
      <c r="AJ15" s="2">
        <f t="shared" si="3"/>
        <v>0</v>
      </c>
      <c r="AL15" s="6" t="s">
        <v>7</v>
      </c>
      <c r="AM15" s="8">
        <f>B_lawspct</f>
        <v>4.2186399999999997</v>
      </c>
      <c r="AN15" s="11">
        <f>$A$12</f>
        <v>7.5999999999999998E-2</v>
      </c>
      <c r="AO15" s="8"/>
      <c r="AP15" s="2">
        <f t="shared" si="4"/>
        <v>0.32061663999999995</v>
      </c>
      <c r="AR15" s="6" t="s">
        <v>7</v>
      </c>
      <c r="AS15" s="8">
        <f>B_lawspct</f>
        <v>4.2186399999999997</v>
      </c>
      <c r="AT15" s="11">
        <f>$A$13</f>
        <v>0.152</v>
      </c>
      <c r="AU15" s="8"/>
      <c r="AV15" s="2">
        <f t="shared" si="5"/>
        <v>0.64123327999999991</v>
      </c>
      <c r="AX15" s="6" t="s">
        <v>7</v>
      </c>
      <c r="AY15" s="8">
        <f>B_lawspct</f>
        <v>4.2186399999999997</v>
      </c>
      <c r="AZ15" s="11">
        <f>$A$14</f>
        <v>0.22799999999999998</v>
      </c>
      <c r="BA15" s="8"/>
      <c r="BB15" s="2">
        <f t="shared" si="6"/>
        <v>0.9618499199999998</v>
      </c>
      <c r="BD15" s="6" t="s">
        <v>7</v>
      </c>
      <c r="BE15" s="8">
        <f>B_lawspct</f>
        <v>4.2186399999999997</v>
      </c>
      <c r="BF15" s="11">
        <f>$A$15</f>
        <v>0.30399999999999999</v>
      </c>
      <c r="BG15" s="8"/>
      <c r="BH15" s="2">
        <f t="shared" si="7"/>
        <v>1.2824665599999998</v>
      </c>
      <c r="BJ15" s="6" t="s">
        <v>7</v>
      </c>
      <c r="BK15" s="8">
        <f>B_lawspct</f>
        <v>4.2186399999999997</v>
      </c>
      <c r="BL15" s="11">
        <f>$A$16</f>
        <v>0.38</v>
      </c>
      <c r="BM15" s="8"/>
      <c r="BN15" s="2">
        <f t="shared" si="8"/>
        <v>1.6030831999999999</v>
      </c>
      <c r="BP15" s="6" t="s">
        <v>7</v>
      </c>
      <c r="BQ15" s="8">
        <f>B_lawspct</f>
        <v>4.2186399999999997</v>
      </c>
      <c r="BR15" s="11">
        <f>$A$17</f>
        <v>0.45600000000000002</v>
      </c>
      <c r="BS15" s="8"/>
      <c r="BT15" s="2">
        <f t="shared" si="9"/>
        <v>1.92369984</v>
      </c>
      <c r="BV15" s="6" t="s">
        <v>7</v>
      </c>
      <c r="BW15" s="8">
        <f>B_lawspct</f>
        <v>4.2186399999999997</v>
      </c>
      <c r="BX15" s="11">
        <f>$A$18</f>
        <v>0.53200000000000003</v>
      </c>
      <c r="BY15" s="8"/>
      <c r="BZ15" s="2">
        <f t="shared" si="10"/>
        <v>2.2443164800000002</v>
      </c>
      <c r="CB15" s="6" t="s">
        <v>7</v>
      </c>
      <c r="CC15" s="8">
        <f>B_lawspct</f>
        <v>4.2186399999999997</v>
      </c>
      <c r="CD15" s="11">
        <f>$A$19</f>
        <v>0.60799999999999998</v>
      </c>
      <c r="CE15" s="8"/>
      <c r="CF15" s="2">
        <f t="shared" si="11"/>
        <v>2.5649331199999996</v>
      </c>
      <c r="CH15" s="6" t="s">
        <v>7</v>
      </c>
      <c r="CI15" s="8">
        <f>B_lawspct</f>
        <v>4.2186399999999997</v>
      </c>
      <c r="CJ15" s="11">
        <f>$A$20</f>
        <v>0.68399999999999994</v>
      </c>
      <c r="CK15" s="8"/>
      <c r="CL15" s="2">
        <f t="shared" si="12"/>
        <v>2.8855497599999995</v>
      </c>
      <c r="CN15" s="6" t="s">
        <v>7</v>
      </c>
      <c r="CO15" s="8">
        <f>B_lawspct</f>
        <v>4.2186399999999997</v>
      </c>
      <c r="CP15" s="11">
        <f>$A$21</f>
        <v>0.76</v>
      </c>
      <c r="CQ15" s="8"/>
      <c r="CR15" s="2">
        <f t="shared" si="13"/>
        <v>3.2061663999999999</v>
      </c>
    </row>
    <row r="16" spans="1:96">
      <c r="A16" s="3">
        <f t="shared" si="14"/>
        <v>0.38</v>
      </c>
      <c r="B16" s="12">
        <f>BN19</f>
        <v>-2.7294618396788395</v>
      </c>
      <c r="C16" s="13">
        <f>BN21</f>
        <v>6.1257102245426985E-2</v>
      </c>
      <c r="D16" s="12">
        <f>BN24</f>
        <v>14.395419027675342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0.45600000000000002</v>
      </c>
      <c r="B17" s="12">
        <f>BT19</f>
        <v>-2.4088451996788391</v>
      </c>
      <c r="C17" s="13">
        <f>BT21</f>
        <v>8.2500687824846569E-2</v>
      </c>
      <c r="D17" s="12">
        <f>BT24</f>
        <v>19.387661638838942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0.53200000000000003</v>
      </c>
      <c r="B18" s="12">
        <f>BZ19</f>
        <v>-2.0882285596788392</v>
      </c>
      <c r="C18" s="13">
        <f>BZ21</f>
        <v>0.11024621853469352</v>
      </c>
      <c r="D18" s="12">
        <f>BZ24</f>
        <v>25.907861355652976</v>
      </c>
      <c r="F18" s="10"/>
      <c r="G18" s="8"/>
      <c r="H18" s="8"/>
      <c r="I18" s="8"/>
      <c r="J18" s="8"/>
      <c r="K18" s="8"/>
      <c r="L18" s="8"/>
    </row>
    <row r="19" spans="1:96">
      <c r="A19" s="3">
        <f t="shared" si="14"/>
        <v>0.60799999999999998</v>
      </c>
      <c r="B19" s="12">
        <f>CF19</f>
        <v>-1.7676119196788398</v>
      </c>
      <c r="C19" s="13">
        <f>CF21</f>
        <v>0.14583956148937929</v>
      </c>
      <c r="D19" s="12">
        <f>CF24</f>
        <v>34.272296950004133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-4.1105112666548393</v>
      </c>
      <c r="V19" s="2" t="s">
        <v>12</v>
      </c>
      <c r="X19" s="2">
        <f>(SUM(X9:X17))</f>
        <v>-3.8668122460468393</v>
      </c>
      <c r="AB19" s="2" t="s">
        <v>12</v>
      </c>
      <c r="AD19" s="2">
        <f>(SUM(AD9:AD17))</f>
        <v>-4.3542102872628394</v>
      </c>
      <c r="AH19" s="2" t="s">
        <v>12</v>
      </c>
      <c r="AJ19" s="2">
        <f>(SUM(AJ9:AJ17))</f>
        <v>-4.3325450396788394</v>
      </c>
      <c r="AN19" s="2" t="s">
        <v>12</v>
      </c>
      <c r="AP19" s="2">
        <f>(SUM(AP9:AP17))</f>
        <v>-4.0119283996788395</v>
      </c>
      <c r="AT19" s="2" t="s">
        <v>12</v>
      </c>
      <c r="AV19" s="2">
        <f>(SUM(AV9:AV17))</f>
        <v>-3.6913117596788396</v>
      </c>
      <c r="AZ19" s="2" t="s">
        <v>12</v>
      </c>
      <c r="BB19" s="2">
        <f>(SUM(BB9:BB17))</f>
        <v>-3.3706951196788397</v>
      </c>
      <c r="BF19" s="2" t="s">
        <v>12</v>
      </c>
      <c r="BH19" s="2">
        <f>(SUM(BH9:BH17))</f>
        <v>-3.0500784796788398</v>
      </c>
      <c r="BL19" s="2" t="s">
        <v>12</v>
      </c>
      <c r="BN19" s="2">
        <f>(SUM(BN9:BN17))</f>
        <v>-2.7294618396788395</v>
      </c>
      <c r="BR19" s="2" t="s">
        <v>12</v>
      </c>
      <c r="BT19" s="2">
        <f>(SUM(BT9:BT17))</f>
        <v>-2.4088451996788391</v>
      </c>
      <c r="BX19" s="2" t="s">
        <v>12</v>
      </c>
      <c r="BZ19" s="2">
        <f>(SUM(BZ9:BZ17))</f>
        <v>-2.0882285596788392</v>
      </c>
      <c r="CD19" s="2" t="s">
        <v>12</v>
      </c>
      <c r="CF19" s="2">
        <f>(SUM(CF9:CF17))</f>
        <v>-1.7676119196788398</v>
      </c>
      <c r="CJ19" s="2" t="s">
        <v>12</v>
      </c>
      <c r="CL19" s="2">
        <f>(SUM(CL9:CL17))</f>
        <v>-1.4469952796788399</v>
      </c>
      <c r="CP19" s="2" t="s">
        <v>12</v>
      </c>
      <c r="CR19" s="2">
        <f>(SUM(CR9:CR17))</f>
        <v>-1.1263786396788396</v>
      </c>
    </row>
    <row r="20" spans="1:96">
      <c r="A20" s="3">
        <f t="shared" si="14"/>
        <v>0.68399999999999994</v>
      </c>
      <c r="B20" s="12">
        <f>CL19</f>
        <v>-1.4469952796788399</v>
      </c>
      <c r="C20" s="13">
        <f>CL21</f>
        <v>0.19046442617694082</v>
      </c>
      <c r="D20" s="12">
        <f>CL24</f>
        <v>44.759140151581093</v>
      </c>
      <c r="F20" s="10"/>
      <c r="G20" s="8"/>
      <c r="H20" s="8"/>
      <c r="I20" s="8"/>
      <c r="J20" s="8"/>
      <c r="K20" s="8"/>
      <c r="L20" s="8"/>
    </row>
    <row r="21" spans="1:96">
      <c r="A21" s="3">
        <f>max_lawspct</f>
        <v>0.76</v>
      </c>
      <c r="B21" s="12">
        <f>CR19</f>
        <v>-1.1263786396788396</v>
      </c>
      <c r="C21" s="13">
        <f>CR21</f>
        <v>0.24483002914539573</v>
      </c>
      <c r="D21" s="12">
        <f>CR24</f>
        <v>57.535056849167994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1.6134787286617137E-2</v>
      </c>
      <c r="V21" s="2" t="s">
        <v>13</v>
      </c>
      <c r="X21" s="2">
        <f>(1/(1+(EXP(-X19))))</f>
        <v>2.0496086926704193E-2</v>
      </c>
      <c r="AB21" s="2" t="s">
        <v>13</v>
      </c>
      <c r="AD21" s="2">
        <f>(1/(1+(EXP(-AD19))))</f>
        <v>1.2689492639729089E-2</v>
      </c>
      <c r="AH21" s="2" t="s">
        <v>13</v>
      </c>
      <c r="AJ21" s="2">
        <f>(1/(1+(EXP(-AJ19))))</f>
        <v>1.2963810467653708E-2</v>
      </c>
      <c r="AN21" s="2" t="s">
        <v>13</v>
      </c>
      <c r="AP21" s="2">
        <f>(1/(1+(EXP(-AP19))))</f>
        <v>1.7776729069298676E-2</v>
      </c>
      <c r="AT21" s="2" t="s">
        <v>13</v>
      </c>
      <c r="AV21" s="2">
        <f>(1/(1+(EXP(-AV19))))</f>
        <v>2.4332433221653908E-2</v>
      </c>
      <c r="AZ21" s="2" t="s">
        <v>13</v>
      </c>
      <c r="BB21" s="2">
        <f>(1/(1+(EXP(-BB19))))</f>
        <v>3.3223974250934159E-2</v>
      </c>
      <c r="BF21" s="2" t="s">
        <v>13</v>
      </c>
      <c r="BH21" s="2">
        <f>(1/(1+(EXP(-BH19))))</f>
        <v>4.5214085412530323E-2</v>
      </c>
      <c r="BL21" s="2" t="s">
        <v>13</v>
      </c>
      <c r="BN21" s="2">
        <f>(1/(1+(EXP(-BN19))))</f>
        <v>6.1257102245426985E-2</v>
      </c>
      <c r="BR21" s="2" t="s">
        <v>13</v>
      </c>
      <c r="BT21" s="2">
        <f>(1/(1+(EXP(-BT19))))</f>
        <v>8.2500687824846569E-2</v>
      </c>
      <c r="BX21" s="2" t="s">
        <v>13</v>
      </c>
      <c r="BZ21" s="2">
        <f>(1/(1+(EXP(-BZ19))))</f>
        <v>0.11024621853469352</v>
      </c>
      <c r="CD21" s="2" t="s">
        <v>13</v>
      </c>
      <c r="CF21" s="2">
        <f>(1/(1+(EXP(-CF19))))</f>
        <v>0.14583956148937929</v>
      </c>
      <c r="CJ21" s="2" t="s">
        <v>13</v>
      </c>
      <c r="CL21" s="2">
        <f>(1/(1+(EXP(-CL19))))</f>
        <v>0.19046442617694082</v>
      </c>
      <c r="CP21" s="2" t="s">
        <v>13</v>
      </c>
      <c r="CR21" s="2">
        <f>(1/(1+(EXP(-CR19))))</f>
        <v>0.24483002914539573</v>
      </c>
    </row>
    <row r="22" spans="1:96">
      <c r="F22" s="10"/>
      <c r="G22" s="8"/>
      <c r="H22" s="8"/>
      <c r="I22" s="8"/>
      <c r="J22" s="8"/>
      <c r="K22" s="8"/>
      <c r="L22" s="8"/>
      <c r="P22" s="2" t="s">
        <v>35</v>
      </c>
      <c r="R22" s="2">
        <f>ABS($R$21-R21)</f>
        <v>0</v>
      </c>
      <c r="V22" s="2" t="s">
        <v>35</v>
      </c>
      <c r="X22" s="2">
        <f>ABS($R$21-X21)</f>
        <v>4.3612996400870553E-3</v>
      </c>
      <c r="AB22" s="2" t="s">
        <v>35</v>
      </c>
      <c r="AD22" s="2">
        <f>ABS($R$21-AD21)</f>
        <v>3.4452946468880481E-3</v>
      </c>
      <c r="AH22" s="2" t="s">
        <v>35</v>
      </c>
      <c r="AJ22" s="2">
        <f>ABS($R$21-AJ21)</f>
        <v>3.170976818963429E-3</v>
      </c>
      <c r="AN22" s="2" t="s">
        <v>35</v>
      </c>
      <c r="AP22" s="2">
        <f>ABS($R$21-AP21)</f>
        <v>1.6419417826815386E-3</v>
      </c>
      <c r="AT22" s="2" t="s">
        <v>35</v>
      </c>
      <c r="AV22" s="2">
        <f>ABS($R$21-AV21)</f>
        <v>8.1976459350367702E-3</v>
      </c>
      <c r="AZ22" s="2" t="s">
        <v>35</v>
      </c>
      <c r="BB22" s="2">
        <f>ABS($R$21-BB21)</f>
        <v>1.7089186964317021E-2</v>
      </c>
      <c r="BF22" s="2" t="s">
        <v>35</v>
      </c>
      <c r="BH22" s="2">
        <f>ABS($R$21-BH21)</f>
        <v>2.9079298125913186E-2</v>
      </c>
      <c r="BL22" s="2" t="s">
        <v>35</v>
      </c>
      <c r="BN22" s="2">
        <f>ABS($R$21-BN21)</f>
        <v>4.5122314958809848E-2</v>
      </c>
      <c r="BR22" s="2" t="s">
        <v>35</v>
      </c>
      <c r="BT22" s="2">
        <f>ABS($R$21-BT21)</f>
        <v>6.6365900538229439E-2</v>
      </c>
      <c r="BX22" s="2" t="s">
        <v>35</v>
      </c>
      <c r="BZ22" s="2">
        <f>ABS($R$21-BZ21)</f>
        <v>9.4111431248076388E-2</v>
      </c>
      <c r="CD22" s="2" t="s">
        <v>35</v>
      </c>
      <c r="CF22" s="2">
        <f>ABS($R$21-CF21)</f>
        <v>0.12970477420276216</v>
      </c>
      <c r="CJ22" s="2" t="s">
        <v>35</v>
      </c>
      <c r="CL22" s="2">
        <f>ABS($R$21-CL21)</f>
        <v>0.17432963889032368</v>
      </c>
      <c r="CP22" s="2" t="s">
        <v>35</v>
      </c>
      <c r="CR22" s="2">
        <f>ABS($R$21-CR21)</f>
        <v>0.2286952418587786</v>
      </c>
    </row>
    <row r="23" spans="1:96">
      <c r="A23" s="3" t="s">
        <v>85</v>
      </c>
      <c r="P23" s="2" t="s">
        <v>36</v>
      </c>
      <c r="R23" s="9">
        <v>235</v>
      </c>
      <c r="V23" s="2" t="s">
        <v>36</v>
      </c>
      <c r="X23" s="9">
        <v>235</v>
      </c>
      <c r="AB23" s="2" t="s">
        <v>36</v>
      </c>
      <c r="AD23" s="9">
        <v>235</v>
      </c>
      <c r="AH23" s="2" t="s">
        <v>36</v>
      </c>
      <c r="AJ23" s="9">
        <v>235</v>
      </c>
      <c r="AN23" s="2" t="s">
        <v>36</v>
      </c>
      <c r="AP23" s="9">
        <v>235</v>
      </c>
      <c r="AT23" s="2" t="s">
        <v>36</v>
      </c>
      <c r="AV23" s="9">
        <v>235</v>
      </c>
      <c r="AZ23" s="2" t="s">
        <v>36</v>
      </c>
      <c r="BB23" s="9">
        <v>235</v>
      </c>
      <c r="BF23" s="2" t="s">
        <v>36</v>
      </c>
      <c r="BH23" s="9">
        <v>235</v>
      </c>
      <c r="BL23" s="2" t="s">
        <v>36</v>
      </c>
      <c r="BN23" s="9">
        <v>235</v>
      </c>
      <c r="BR23" s="2" t="s">
        <v>36</v>
      </c>
      <c r="BT23" s="9">
        <v>235</v>
      </c>
      <c r="BX23" s="2" t="s">
        <v>36</v>
      </c>
      <c r="BZ23" s="9">
        <v>235</v>
      </c>
      <c r="CD23" s="2" t="s">
        <v>36</v>
      </c>
      <c r="CF23" s="9">
        <v>235</v>
      </c>
      <c r="CJ23" s="2" t="s">
        <v>36</v>
      </c>
      <c r="CL23" s="9">
        <v>235</v>
      </c>
      <c r="CP23" s="2" t="s">
        <v>36</v>
      </c>
      <c r="CR23" s="9">
        <v>235</v>
      </c>
    </row>
    <row r="24" spans="1:96">
      <c r="A24" s="3">
        <f>A21-A20</f>
        <v>7.6000000000000068E-2</v>
      </c>
      <c r="P24" s="2" t="s">
        <v>34</v>
      </c>
      <c r="R24" s="9">
        <f>R21*R23</f>
        <v>3.7916750123550274</v>
      </c>
      <c r="V24" s="2" t="s">
        <v>34</v>
      </c>
      <c r="X24" s="9">
        <f>X21*X23</f>
        <v>4.8165804277754853</v>
      </c>
      <c r="AB24" s="2" t="s">
        <v>34</v>
      </c>
      <c r="AD24" s="9">
        <f>AD21*AD23</f>
        <v>2.982030770336336</v>
      </c>
      <c r="AH24" s="2" t="s">
        <v>34</v>
      </c>
      <c r="AJ24" s="9">
        <f>AJ21*AJ23</f>
        <v>3.0464954598986216</v>
      </c>
      <c r="AN24" s="2" t="s">
        <v>34</v>
      </c>
      <c r="AP24" s="9">
        <f>AP21*AP23</f>
        <v>4.1775313312851887</v>
      </c>
      <c r="AT24" s="2" t="s">
        <v>34</v>
      </c>
      <c r="AV24" s="9">
        <f>AV21*AV23</f>
        <v>5.7181218070886679</v>
      </c>
      <c r="AZ24" s="2" t="s">
        <v>34</v>
      </c>
      <c r="BB24" s="9">
        <f>BB21*BB23</f>
        <v>7.807633948969527</v>
      </c>
      <c r="BF24" s="2" t="s">
        <v>34</v>
      </c>
      <c r="BH24" s="9">
        <f>BH21*BH23</f>
        <v>10.625310071944625</v>
      </c>
      <c r="BL24" s="2" t="s">
        <v>34</v>
      </c>
      <c r="BN24" s="9">
        <f>BN21*BN23</f>
        <v>14.395419027675342</v>
      </c>
      <c r="BR24" s="2" t="s">
        <v>34</v>
      </c>
      <c r="BT24" s="9">
        <f>BT21*BT23</f>
        <v>19.387661638838942</v>
      </c>
      <c r="BX24" s="2" t="s">
        <v>34</v>
      </c>
      <c r="BZ24" s="9">
        <f>BZ21*BZ23</f>
        <v>25.907861355652976</v>
      </c>
      <c r="CD24" s="2" t="s">
        <v>34</v>
      </c>
      <c r="CF24" s="9">
        <f>CF21*CF23</f>
        <v>34.272296950004133</v>
      </c>
      <c r="CJ24" s="2" t="s">
        <v>34</v>
      </c>
      <c r="CL24" s="9">
        <f>CL21*CL23</f>
        <v>44.759140151581093</v>
      </c>
      <c r="CP24" s="2" t="s">
        <v>34</v>
      </c>
      <c r="CR24" s="9">
        <f>CR21*CR23</f>
        <v>57.535056849167994</v>
      </c>
    </row>
    <row r="25" spans="1:96">
      <c r="P25" s="2" t="s">
        <v>10</v>
      </c>
      <c r="R25" s="2">
        <f>R22*R23</f>
        <v>0</v>
      </c>
      <c r="V25" s="2" t="s">
        <v>10</v>
      </c>
      <c r="X25" s="2">
        <f>X22*X23</f>
        <v>1.024905415420458</v>
      </c>
      <c r="AB25" s="2" t="s">
        <v>10</v>
      </c>
      <c r="AD25" s="2">
        <f>AD22*AD23</f>
        <v>0.80964424201869134</v>
      </c>
      <c r="AH25" s="2" t="s">
        <v>10</v>
      </c>
      <c r="AJ25" s="2">
        <f>AJ22*AJ23</f>
        <v>0.74517955245640577</v>
      </c>
      <c r="AN25" s="2" t="s">
        <v>10</v>
      </c>
      <c r="AP25" s="2">
        <f>AP22*AP23</f>
        <v>0.38585631893016159</v>
      </c>
      <c r="AT25" s="2" t="s">
        <v>10</v>
      </c>
      <c r="AV25" s="2">
        <f>AV22*AV23</f>
        <v>1.926446794733641</v>
      </c>
      <c r="AZ25" s="2" t="s">
        <v>10</v>
      </c>
      <c r="BB25" s="2">
        <f>BB22*BB23</f>
        <v>4.0159589366145001</v>
      </c>
      <c r="BF25" s="2" t="s">
        <v>10</v>
      </c>
      <c r="BH25" s="2">
        <f>BH22*BH23</f>
        <v>6.8336350595895992</v>
      </c>
      <c r="BL25" s="2" t="s">
        <v>10</v>
      </c>
      <c r="BN25" s="2">
        <f>BN22*BN23</f>
        <v>10.603744015320315</v>
      </c>
      <c r="BR25" s="2" t="s">
        <v>10</v>
      </c>
      <c r="BT25" s="2">
        <f>BT22*BT23</f>
        <v>15.595986626483919</v>
      </c>
      <c r="BX25" s="2" t="s">
        <v>10</v>
      </c>
      <c r="BZ25" s="2">
        <f>BZ22*BZ23</f>
        <v>22.116186343297951</v>
      </c>
      <c r="CD25" s="2" t="s">
        <v>10</v>
      </c>
      <c r="CF25" s="2">
        <f>CF22*CF23</f>
        <v>30.480621937649108</v>
      </c>
      <c r="CJ25" s="2" t="s">
        <v>10</v>
      </c>
      <c r="CL25" s="2">
        <f>CL22*CL23</f>
        <v>40.967465139226064</v>
      </c>
      <c r="CP25" s="2" t="s">
        <v>10</v>
      </c>
      <c r="CR25" s="2">
        <f>CR22*CR23</f>
        <v>53.743381836812972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selection activeCell="X30" sqref="X30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31</v>
      </c>
      <c r="B1" s="14" t="s">
        <v>32</v>
      </c>
    </row>
    <row r="4" spans="1:96">
      <c r="A4" s="3" t="s">
        <v>30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46</v>
      </c>
      <c r="Z4" s="1" t="s">
        <v>46</v>
      </c>
      <c r="AF4" s="1" t="s">
        <v>46</v>
      </c>
      <c r="AL4" s="1" t="s">
        <v>46</v>
      </c>
      <c r="AR4" s="1" t="s">
        <v>46</v>
      </c>
      <c r="AX4" s="1" t="s">
        <v>46</v>
      </c>
      <c r="BD4" s="1" t="s">
        <v>46</v>
      </c>
      <c r="BJ4" s="1" t="s">
        <v>46</v>
      </c>
      <c r="BP4" s="1" t="s">
        <v>46</v>
      </c>
      <c r="BV4" s="1" t="s">
        <v>46</v>
      </c>
      <c r="CB4" s="1" t="s">
        <v>46</v>
      </c>
      <c r="CH4" s="1" t="s">
        <v>46</v>
      </c>
      <c r="CN4" s="1" t="s">
        <v>46</v>
      </c>
    </row>
    <row r="5" spans="1:96">
      <c r="A5" s="3" t="s">
        <v>45</v>
      </c>
      <c r="B5" s="12" t="s">
        <v>40</v>
      </c>
      <c r="C5" s="13" t="s">
        <v>38</v>
      </c>
      <c r="D5" s="12" t="s">
        <v>37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</v>
      </c>
      <c r="AL5" s="1">
        <f>$A$12</f>
        <v>0.1</v>
      </c>
      <c r="AR5" s="1">
        <f>$A$13</f>
        <v>0.2</v>
      </c>
      <c r="AX5" s="1">
        <f>$A$14</f>
        <v>0.30000000000000004</v>
      </c>
      <c r="BD5" s="1">
        <f>$A$15</f>
        <v>0.4</v>
      </c>
      <c r="BJ5" s="1">
        <f>$A$16</f>
        <v>0.5</v>
      </c>
      <c r="BP5" s="1">
        <f>$A$17</f>
        <v>0.6</v>
      </c>
      <c r="BV5" s="1">
        <f>$A$18</f>
        <v>0.7</v>
      </c>
      <c r="CB5" s="1">
        <f>$A$19</f>
        <v>0.79999999999999993</v>
      </c>
      <c r="CH5" s="1">
        <f>$A$20</f>
        <v>0.89999999999999991</v>
      </c>
      <c r="CN5" s="1">
        <f>$A$21</f>
        <v>1</v>
      </c>
    </row>
    <row r="6" spans="1:96">
      <c r="A6" s="3" t="s">
        <v>43</v>
      </c>
      <c r="B6" s="12">
        <f>R19</f>
        <v>-4.1105112666548393</v>
      </c>
      <c r="C6" s="13">
        <f>R21</f>
        <v>1.6134787286617137E-2</v>
      </c>
      <c r="D6" s="12">
        <f>R24</f>
        <v>3.7916750123550274</v>
      </c>
      <c r="F6" s="10" t="s">
        <v>88</v>
      </c>
      <c r="G6" s="10"/>
      <c r="H6" s="8"/>
      <c r="I6" s="8"/>
      <c r="J6" s="8"/>
      <c r="K6" s="8"/>
      <c r="L6" s="8"/>
    </row>
    <row r="7" spans="1:9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39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39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39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39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39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39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39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39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39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39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39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39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39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39</v>
      </c>
      <c r="CR7" s="2" t="s">
        <v>14</v>
      </c>
    </row>
    <row r="8" spans="1:96">
      <c r="A8" s="3" t="s">
        <v>61</v>
      </c>
      <c r="B8" s="12">
        <f>X19</f>
        <v>-4.0458653876970398</v>
      </c>
      <c r="C8" s="13">
        <f>X21</f>
        <v>1.7193761264638025E-2</v>
      </c>
      <c r="D8" s="12">
        <f>X24</f>
        <v>4.0405338971899356</v>
      </c>
      <c r="E8" s="43">
        <f>D8-D6</f>
        <v>0.24885888483490826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62</v>
      </c>
      <c r="B9" s="12">
        <f>AD19</f>
        <v>-4.1751571456126397</v>
      </c>
      <c r="C9" s="13">
        <f>AD21</f>
        <v>1.514003139421413E-2</v>
      </c>
      <c r="D9" s="12">
        <f>AD24</f>
        <v>3.5579073776403205</v>
      </c>
      <c r="E9" s="12">
        <f>D9-D6</f>
        <v>-0.23376763471470685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-2.160768</v>
      </c>
      <c r="P9" s="8">
        <f>1</f>
        <v>1</v>
      </c>
      <c r="Q9" s="8"/>
      <c r="R9" s="2">
        <f t="shared" ref="R9:R16" si="0">O9*(P9+Q9)</f>
        <v>-2.160768</v>
      </c>
      <c r="T9" s="5" t="s">
        <v>3</v>
      </c>
      <c r="U9" s="8">
        <f>B_cons</f>
        <v>-2.160768</v>
      </c>
      <c r="V9" s="8">
        <f>1</f>
        <v>1</v>
      </c>
      <c r="W9" s="8"/>
      <c r="X9" s="2">
        <f t="shared" ref="X9:X16" si="1">U9*(V9+W9)</f>
        <v>-2.160768</v>
      </c>
      <c r="Z9" s="5" t="s">
        <v>3</v>
      </c>
      <c r="AA9" s="8">
        <f>B_cons</f>
        <v>-2.160768</v>
      </c>
      <c r="AB9" s="8">
        <f>1</f>
        <v>1</v>
      </c>
      <c r="AC9" s="8"/>
      <c r="AD9" s="2">
        <f t="shared" ref="AD9:AD16" si="2">AA9*(AB9+AC9)</f>
        <v>-2.160768</v>
      </c>
      <c r="AF9" s="5" t="s">
        <v>3</v>
      </c>
      <c r="AG9" s="8">
        <f>B_cons</f>
        <v>-2.160768</v>
      </c>
      <c r="AH9" s="8">
        <f>1</f>
        <v>1</v>
      </c>
      <c r="AI9" s="8"/>
      <c r="AJ9" s="2">
        <f t="shared" ref="AJ9:AJ16" si="3">AG9*(AH9+AI9)</f>
        <v>-2.160768</v>
      </c>
      <c r="AL9" s="5" t="s">
        <v>3</v>
      </c>
      <c r="AM9" s="8">
        <f>B_cons</f>
        <v>-2.160768</v>
      </c>
      <c r="AN9" s="8">
        <f>1</f>
        <v>1</v>
      </c>
      <c r="AO9" s="8"/>
      <c r="AP9" s="2">
        <f t="shared" ref="AP9:AP16" si="4">AM9*(AN9+AO9)</f>
        <v>-2.160768</v>
      </c>
      <c r="AR9" s="5" t="s">
        <v>3</v>
      </c>
      <c r="AS9" s="8">
        <f>B_cons</f>
        <v>-2.160768</v>
      </c>
      <c r="AT9" s="8">
        <f>1</f>
        <v>1</v>
      </c>
      <c r="AU9" s="8"/>
      <c r="AV9" s="2">
        <f t="shared" ref="AV9:AV16" si="5">AS9*(AT9+AU9)</f>
        <v>-2.160768</v>
      </c>
      <c r="AX9" s="5" t="s">
        <v>3</v>
      </c>
      <c r="AY9" s="8">
        <f>B_cons</f>
        <v>-2.160768</v>
      </c>
      <c r="AZ9" s="8">
        <f>1</f>
        <v>1</v>
      </c>
      <c r="BA9" s="8"/>
      <c r="BB9" s="2">
        <f t="shared" ref="BB9:BB16" si="6">AY9*(AZ9+BA9)</f>
        <v>-2.160768</v>
      </c>
      <c r="BD9" s="5" t="s">
        <v>3</v>
      </c>
      <c r="BE9" s="8">
        <f>B_cons</f>
        <v>-2.160768</v>
      </c>
      <c r="BF9" s="8">
        <f>1</f>
        <v>1</v>
      </c>
      <c r="BG9" s="8"/>
      <c r="BH9" s="2">
        <f t="shared" ref="BH9:BH16" si="7">BE9*(BF9+BG9)</f>
        <v>-2.160768</v>
      </c>
      <c r="BJ9" s="5" t="s">
        <v>3</v>
      </c>
      <c r="BK9" s="8">
        <f>B_cons</f>
        <v>-2.160768</v>
      </c>
      <c r="BL9" s="8">
        <f>1</f>
        <v>1</v>
      </c>
      <c r="BM9" s="8"/>
      <c r="BN9" s="2">
        <f t="shared" ref="BN9:BN16" si="8">BK9*(BL9+BM9)</f>
        <v>-2.160768</v>
      </c>
      <c r="BP9" s="5" t="s">
        <v>3</v>
      </c>
      <c r="BQ9" s="8">
        <f>B_cons</f>
        <v>-2.160768</v>
      </c>
      <c r="BR9" s="8">
        <f>1</f>
        <v>1</v>
      </c>
      <c r="BS9" s="8"/>
      <c r="BT9" s="2">
        <f t="shared" ref="BT9:BT16" si="9">BQ9*(BR9+BS9)</f>
        <v>-2.160768</v>
      </c>
      <c r="BV9" s="5" t="s">
        <v>3</v>
      </c>
      <c r="BW9" s="8">
        <f>B_cons</f>
        <v>-2.160768</v>
      </c>
      <c r="BX9" s="8">
        <f>1</f>
        <v>1</v>
      </c>
      <c r="BY9" s="8"/>
      <c r="BZ9" s="2">
        <f t="shared" ref="BZ9:BZ16" si="10">BW9*(BX9+BY9)</f>
        <v>-2.160768</v>
      </c>
      <c r="CB9" s="5" t="s">
        <v>3</v>
      </c>
      <c r="CC9" s="8">
        <f>B_cons</f>
        <v>-2.160768</v>
      </c>
      <c r="CD9" s="8">
        <f>1</f>
        <v>1</v>
      </c>
      <c r="CE9" s="8"/>
      <c r="CF9" s="2">
        <f t="shared" ref="CF9:CF16" si="11">CC9*(CD9+CE9)</f>
        <v>-2.160768</v>
      </c>
      <c r="CH9" s="5" t="s">
        <v>3</v>
      </c>
      <c r="CI9" s="8">
        <f>B_cons</f>
        <v>-2.160768</v>
      </c>
      <c r="CJ9" s="8">
        <f>1</f>
        <v>1</v>
      </c>
      <c r="CK9" s="8"/>
      <c r="CL9" s="2">
        <f t="shared" ref="CL9:CL16" si="12">CI9*(CJ9+CK9)</f>
        <v>-2.160768</v>
      </c>
      <c r="CN9" s="5" t="s">
        <v>3</v>
      </c>
      <c r="CO9" s="8">
        <f>B_cons</f>
        <v>-2.160768</v>
      </c>
      <c r="CP9" s="8">
        <f>1</f>
        <v>1</v>
      </c>
      <c r="CQ9" s="8"/>
      <c r="CR9" s="2">
        <f t="shared" ref="CR9:CR16" si="13">CO9*(CP9+CQ9)</f>
        <v>-2.160768</v>
      </c>
    </row>
    <row r="10" spans="1:9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0.45704539999999999</v>
      </c>
      <c r="P10" s="8">
        <f>mean_L1.logitstories</f>
        <v>-4.1134110000000002</v>
      </c>
      <c r="Q10" s="8"/>
      <c r="R10" s="2">
        <f t="shared" si="0"/>
        <v>-1.8800155758593999</v>
      </c>
      <c r="T10" s="6" t="s">
        <v>4</v>
      </c>
      <c r="U10" s="8">
        <f>B_L1.logitstories</f>
        <v>0.45704539999999999</v>
      </c>
      <c r="V10" s="8">
        <f>mean_L1.logitstories</f>
        <v>-4.1134110000000002</v>
      </c>
      <c r="W10" s="8"/>
      <c r="X10" s="2">
        <f t="shared" si="1"/>
        <v>-1.8800155758593999</v>
      </c>
      <c r="Z10" s="6" t="s">
        <v>4</v>
      </c>
      <c r="AA10" s="8">
        <f>B_L1.logitstories</f>
        <v>0.45704539999999999</v>
      </c>
      <c r="AB10" s="8">
        <f>mean_L1.logitstories</f>
        <v>-4.1134110000000002</v>
      </c>
      <c r="AC10" s="8"/>
      <c r="AD10" s="2">
        <f t="shared" si="2"/>
        <v>-1.8800155758593999</v>
      </c>
      <c r="AF10" s="6" t="s">
        <v>4</v>
      </c>
      <c r="AG10" s="8">
        <f>B_L1.logitstories</f>
        <v>0.45704539999999999</v>
      </c>
      <c r="AH10" s="8">
        <f>mean_L1.logitstories</f>
        <v>-4.1134110000000002</v>
      </c>
      <c r="AI10" s="8"/>
      <c r="AJ10" s="2">
        <f t="shared" si="3"/>
        <v>-1.8800155758593999</v>
      </c>
      <c r="AL10" s="6" t="s">
        <v>4</v>
      </c>
      <c r="AM10" s="8">
        <f>B_L1.logitstories</f>
        <v>0.45704539999999999</v>
      </c>
      <c r="AN10" s="8">
        <f>mean_L1.logitstories</f>
        <v>-4.1134110000000002</v>
      </c>
      <c r="AO10" s="8"/>
      <c r="AP10" s="2">
        <f t="shared" si="4"/>
        <v>-1.8800155758593999</v>
      </c>
      <c r="AR10" s="6" t="s">
        <v>4</v>
      </c>
      <c r="AS10" s="8">
        <f>B_L1.logitstories</f>
        <v>0.45704539999999999</v>
      </c>
      <c r="AT10" s="8">
        <f>mean_L1.logitstories</f>
        <v>-4.1134110000000002</v>
      </c>
      <c r="AU10" s="8"/>
      <c r="AV10" s="2">
        <f t="shared" si="5"/>
        <v>-1.8800155758593999</v>
      </c>
      <c r="AX10" s="6" t="s">
        <v>4</v>
      </c>
      <c r="AY10" s="8">
        <f>B_L1.logitstories</f>
        <v>0.45704539999999999</v>
      </c>
      <c r="AZ10" s="8">
        <f>mean_L1.logitstories</f>
        <v>-4.1134110000000002</v>
      </c>
      <c r="BA10" s="8"/>
      <c r="BB10" s="2">
        <f t="shared" si="6"/>
        <v>-1.8800155758593999</v>
      </c>
      <c r="BD10" s="6" t="s">
        <v>4</v>
      </c>
      <c r="BE10" s="8">
        <f>B_L1.logitstories</f>
        <v>0.45704539999999999</v>
      </c>
      <c r="BF10" s="8">
        <f>mean_L1.logitstories</f>
        <v>-4.1134110000000002</v>
      </c>
      <c r="BG10" s="8"/>
      <c r="BH10" s="2">
        <f t="shared" si="7"/>
        <v>-1.8800155758593999</v>
      </c>
      <c r="BJ10" s="6" t="s">
        <v>4</v>
      </c>
      <c r="BK10" s="8">
        <f>B_L1.logitstories</f>
        <v>0.45704539999999999</v>
      </c>
      <c r="BL10" s="8">
        <f>mean_L1.logitstories</f>
        <v>-4.1134110000000002</v>
      </c>
      <c r="BM10" s="8"/>
      <c r="BN10" s="2">
        <f t="shared" si="8"/>
        <v>-1.8800155758593999</v>
      </c>
      <c r="BP10" s="6" t="s">
        <v>4</v>
      </c>
      <c r="BQ10" s="8">
        <f>B_L1.logitstories</f>
        <v>0.45704539999999999</v>
      </c>
      <c r="BR10" s="8">
        <f>mean_L1.logitstories</f>
        <v>-4.1134110000000002</v>
      </c>
      <c r="BS10" s="8"/>
      <c r="BT10" s="2">
        <f t="shared" si="9"/>
        <v>-1.8800155758593999</v>
      </c>
      <c r="BV10" s="6" t="s">
        <v>4</v>
      </c>
      <c r="BW10" s="8">
        <f>B_L1.logitstories</f>
        <v>0.45704539999999999</v>
      </c>
      <c r="BX10" s="8">
        <f>mean_L1.logitstories</f>
        <v>-4.1134110000000002</v>
      </c>
      <c r="BY10" s="8"/>
      <c r="BZ10" s="2">
        <f t="shared" si="10"/>
        <v>-1.8800155758593999</v>
      </c>
      <c r="CB10" s="6" t="s">
        <v>4</v>
      </c>
      <c r="CC10" s="8">
        <f>B_L1.logitstories</f>
        <v>0.45704539999999999</v>
      </c>
      <c r="CD10" s="8">
        <f>mean_L1.logitstories</f>
        <v>-4.1134110000000002</v>
      </c>
      <c r="CE10" s="8"/>
      <c r="CF10" s="2">
        <f t="shared" si="11"/>
        <v>-1.8800155758593999</v>
      </c>
      <c r="CH10" s="6" t="s">
        <v>4</v>
      </c>
      <c r="CI10" s="8">
        <f>B_L1.logitstories</f>
        <v>0.45704539999999999</v>
      </c>
      <c r="CJ10" s="8">
        <f>mean_L1.logitstories</f>
        <v>-4.1134110000000002</v>
      </c>
      <c r="CK10" s="8"/>
      <c r="CL10" s="2">
        <f t="shared" si="12"/>
        <v>-1.8800155758593999</v>
      </c>
      <c r="CN10" s="6" t="s">
        <v>4</v>
      </c>
      <c r="CO10" s="8">
        <f>B_L1.logitstories</f>
        <v>0.45704539999999999</v>
      </c>
      <c r="CP10" s="8">
        <f>mean_L1.logitstories</f>
        <v>-4.1134110000000002</v>
      </c>
      <c r="CQ10" s="8"/>
      <c r="CR10" s="2">
        <f t="shared" si="13"/>
        <v>-1.8800155758593999</v>
      </c>
    </row>
    <row r="11" spans="1:96" s="15" customFormat="1">
      <c r="A11" s="3">
        <f>min_execorderspct</f>
        <v>0</v>
      </c>
      <c r="B11" s="16">
        <f>AJ19</f>
        <v>-4.1296152755770397</v>
      </c>
      <c r="C11" s="17">
        <f>AJ21</f>
        <v>1.5834308235407175E-2</v>
      </c>
      <c r="D11" s="16">
        <f>AJ24</f>
        <v>3.721062435320686</v>
      </c>
      <c r="F11" s="18"/>
      <c r="G11" s="18"/>
      <c r="H11" s="19"/>
      <c r="I11" s="19"/>
      <c r="J11" s="19"/>
      <c r="K11" s="19"/>
      <c r="L11" s="19"/>
      <c r="N11" s="20" t="s">
        <v>58</v>
      </c>
      <c r="O11" s="19">
        <f>B_agenda_entropy</f>
        <v>-3.1445289999999999</v>
      </c>
      <c r="P11" s="19">
        <f>mean_agenda_entropy</f>
        <v>0.23070679999999999</v>
      </c>
      <c r="Q11" s="19"/>
      <c r="R11" s="21">
        <f t="shared" si="0"/>
        <v>-0.72546422309719993</v>
      </c>
      <c r="T11" s="20" t="s">
        <v>58</v>
      </c>
      <c r="U11" s="19">
        <f>B_agenda_entropy</f>
        <v>-3.1445289999999999</v>
      </c>
      <c r="V11" s="19">
        <f>mean_agenda_entropy</f>
        <v>0.23070679999999999</v>
      </c>
      <c r="W11" s="19"/>
      <c r="X11" s="21">
        <f t="shared" si="1"/>
        <v>-0.72546422309719993</v>
      </c>
      <c r="Z11" s="20" t="s">
        <v>58</v>
      </c>
      <c r="AA11" s="19">
        <f>B_agenda_entropy</f>
        <v>-3.1445289999999999</v>
      </c>
      <c r="AB11" s="19">
        <f>mean_agenda_entropy</f>
        <v>0.23070679999999999</v>
      </c>
      <c r="AC11" s="19"/>
      <c r="AD11" s="21">
        <f t="shared" si="2"/>
        <v>-0.72546422309719993</v>
      </c>
      <c r="AF11" s="20" t="s">
        <v>58</v>
      </c>
      <c r="AG11" s="19">
        <f>B_agenda_entropy</f>
        <v>-3.1445289999999999</v>
      </c>
      <c r="AH11" s="19">
        <f>mean_agenda_entropy</f>
        <v>0.23070679999999999</v>
      </c>
      <c r="AI11" s="19"/>
      <c r="AJ11" s="21">
        <f t="shared" si="3"/>
        <v>-0.72546422309719993</v>
      </c>
      <c r="AL11" s="20" t="s">
        <v>58</v>
      </c>
      <c r="AM11" s="19">
        <f>B_agenda_entropy</f>
        <v>-3.1445289999999999</v>
      </c>
      <c r="AN11" s="19">
        <f>mean_agenda_entropy</f>
        <v>0.23070679999999999</v>
      </c>
      <c r="AO11" s="19"/>
      <c r="AP11" s="21">
        <f t="shared" si="4"/>
        <v>-0.72546422309719993</v>
      </c>
      <c r="AR11" s="20" t="s">
        <v>58</v>
      </c>
      <c r="AS11" s="19">
        <f>B_agenda_entropy</f>
        <v>-3.1445289999999999</v>
      </c>
      <c r="AT11" s="19">
        <f>mean_agenda_entropy</f>
        <v>0.23070679999999999</v>
      </c>
      <c r="AU11" s="19"/>
      <c r="AV11" s="21">
        <f t="shared" si="5"/>
        <v>-0.72546422309719993</v>
      </c>
      <c r="AX11" s="20" t="s">
        <v>58</v>
      </c>
      <c r="AY11" s="19">
        <f>B_agenda_entropy</f>
        <v>-3.1445289999999999</v>
      </c>
      <c r="AZ11" s="19">
        <f>mean_agenda_entropy</f>
        <v>0.23070679999999999</v>
      </c>
      <c r="BA11" s="19"/>
      <c r="BB11" s="21">
        <f t="shared" si="6"/>
        <v>-0.72546422309719993</v>
      </c>
      <c r="BD11" s="20" t="s">
        <v>58</v>
      </c>
      <c r="BE11" s="19">
        <f>B_agenda_entropy</f>
        <v>-3.1445289999999999</v>
      </c>
      <c r="BF11" s="19">
        <f>mean_agenda_entropy</f>
        <v>0.23070679999999999</v>
      </c>
      <c r="BG11" s="19"/>
      <c r="BH11" s="21">
        <f t="shared" si="7"/>
        <v>-0.72546422309719993</v>
      </c>
      <c r="BJ11" s="20" t="s">
        <v>58</v>
      </c>
      <c r="BK11" s="19">
        <f>B_agenda_entropy</f>
        <v>-3.1445289999999999</v>
      </c>
      <c r="BL11" s="19">
        <f>mean_agenda_entropy</f>
        <v>0.23070679999999999</v>
      </c>
      <c r="BM11" s="19"/>
      <c r="BN11" s="21">
        <f t="shared" si="8"/>
        <v>-0.72546422309719993</v>
      </c>
      <c r="BP11" s="20" t="s">
        <v>58</v>
      </c>
      <c r="BQ11" s="19">
        <f>B_agenda_entropy</f>
        <v>-3.1445289999999999</v>
      </c>
      <c r="BR11" s="19">
        <f>mean_agenda_entropy</f>
        <v>0.23070679999999999</v>
      </c>
      <c r="BS11" s="19"/>
      <c r="BT11" s="21">
        <f t="shared" si="9"/>
        <v>-0.72546422309719993</v>
      </c>
      <c r="BV11" s="20" t="s">
        <v>58</v>
      </c>
      <c r="BW11" s="19">
        <f>B_agenda_entropy</f>
        <v>-3.1445289999999999</v>
      </c>
      <c r="BX11" s="19">
        <f>mean_agenda_entropy</f>
        <v>0.23070679999999999</v>
      </c>
      <c r="BY11" s="19"/>
      <c r="BZ11" s="21">
        <f t="shared" si="10"/>
        <v>-0.72546422309719993</v>
      </c>
      <c r="CB11" s="20" t="s">
        <v>58</v>
      </c>
      <c r="CC11" s="19">
        <f>B_agenda_entropy</f>
        <v>-3.1445289999999999</v>
      </c>
      <c r="CD11" s="19">
        <f>mean_agenda_entropy</f>
        <v>0.23070679999999999</v>
      </c>
      <c r="CE11" s="19"/>
      <c r="CF11" s="21">
        <f t="shared" si="11"/>
        <v>-0.72546422309719993</v>
      </c>
      <c r="CH11" s="20" t="s">
        <v>58</v>
      </c>
      <c r="CI11" s="19">
        <f>B_agenda_entropy</f>
        <v>-3.1445289999999999</v>
      </c>
      <c r="CJ11" s="19">
        <f>mean_agenda_entropy</f>
        <v>0.23070679999999999</v>
      </c>
      <c r="CK11" s="19"/>
      <c r="CL11" s="21">
        <f t="shared" si="12"/>
        <v>-0.72546422309719993</v>
      </c>
      <c r="CN11" s="20" t="s">
        <v>58</v>
      </c>
      <c r="CO11" s="19">
        <f>B_agenda_entropy</f>
        <v>-3.1445289999999999</v>
      </c>
      <c r="CP11" s="19">
        <f>mean_agenda_entropy</f>
        <v>0.23070679999999999</v>
      </c>
      <c r="CQ11" s="19"/>
      <c r="CR11" s="21">
        <f t="shared" si="13"/>
        <v>-0.72546422309719993</v>
      </c>
    </row>
    <row r="12" spans="1:96" s="15" customFormat="1">
      <c r="A12" s="3">
        <f>A11+((A$21-A$11)/10)</f>
        <v>0.1</v>
      </c>
      <c r="B12" s="16">
        <f>AP19</f>
        <v>-4.0779305755770396</v>
      </c>
      <c r="C12" s="17">
        <f>AP21</f>
        <v>1.6660224899493301E-2</v>
      </c>
      <c r="D12" s="16">
        <f>AP24</f>
        <v>3.9151528513809257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0.76181739999999998</v>
      </c>
      <c r="P12" s="19">
        <f>mean_entropy</f>
        <v>0.32300440000000002</v>
      </c>
      <c r="Q12" s="19"/>
      <c r="R12" s="21">
        <f t="shared" si="0"/>
        <v>0.24607037219656</v>
      </c>
      <c r="T12" s="20" t="s">
        <v>5</v>
      </c>
      <c r="U12" s="19">
        <f>B_entropy</f>
        <v>0.76181739999999998</v>
      </c>
      <c r="V12" s="19">
        <f>mean_entropy</f>
        <v>0.32300440000000002</v>
      </c>
      <c r="W12" s="19"/>
      <c r="X12" s="21">
        <f t="shared" si="1"/>
        <v>0.24607037219656</v>
      </c>
      <c r="Z12" s="20" t="s">
        <v>5</v>
      </c>
      <c r="AA12" s="19">
        <f>B_entropy</f>
        <v>0.76181739999999998</v>
      </c>
      <c r="AB12" s="19">
        <f>mean_entropy</f>
        <v>0.32300440000000002</v>
      </c>
      <c r="AC12" s="19"/>
      <c r="AD12" s="21">
        <f t="shared" si="2"/>
        <v>0.24607037219656</v>
      </c>
      <c r="AF12" s="20" t="s">
        <v>5</v>
      </c>
      <c r="AG12" s="19">
        <f>B_entropy</f>
        <v>0.76181739999999998</v>
      </c>
      <c r="AH12" s="19">
        <f>mean_entropy</f>
        <v>0.32300440000000002</v>
      </c>
      <c r="AI12" s="19"/>
      <c r="AJ12" s="21">
        <f t="shared" si="3"/>
        <v>0.24607037219656</v>
      </c>
      <c r="AL12" s="20" t="s">
        <v>5</v>
      </c>
      <c r="AM12" s="19">
        <f>B_entropy</f>
        <v>0.76181739999999998</v>
      </c>
      <c r="AN12" s="19">
        <f>mean_entropy</f>
        <v>0.32300440000000002</v>
      </c>
      <c r="AO12" s="19"/>
      <c r="AP12" s="21">
        <f t="shared" si="4"/>
        <v>0.24607037219656</v>
      </c>
      <c r="AR12" s="20" t="s">
        <v>5</v>
      </c>
      <c r="AS12" s="19">
        <f>B_entropy</f>
        <v>0.76181739999999998</v>
      </c>
      <c r="AT12" s="19">
        <f>mean_entropy</f>
        <v>0.32300440000000002</v>
      </c>
      <c r="AU12" s="19"/>
      <c r="AV12" s="21">
        <f t="shared" si="5"/>
        <v>0.24607037219656</v>
      </c>
      <c r="AX12" s="20" t="s">
        <v>5</v>
      </c>
      <c r="AY12" s="19">
        <f>B_entropy</f>
        <v>0.76181739999999998</v>
      </c>
      <c r="AZ12" s="19">
        <f>mean_entropy</f>
        <v>0.32300440000000002</v>
      </c>
      <c r="BA12" s="19"/>
      <c r="BB12" s="21">
        <f t="shared" si="6"/>
        <v>0.24607037219656</v>
      </c>
      <c r="BD12" s="20" t="s">
        <v>5</v>
      </c>
      <c r="BE12" s="19">
        <f>B_entropy</f>
        <v>0.76181739999999998</v>
      </c>
      <c r="BF12" s="19">
        <f>mean_entropy</f>
        <v>0.32300440000000002</v>
      </c>
      <c r="BG12" s="19"/>
      <c r="BH12" s="21">
        <f t="shared" si="7"/>
        <v>0.24607037219656</v>
      </c>
      <c r="BJ12" s="20" t="s">
        <v>5</v>
      </c>
      <c r="BK12" s="19">
        <f>B_entropy</f>
        <v>0.76181739999999998</v>
      </c>
      <c r="BL12" s="19">
        <f>mean_entropy</f>
        <v>0.32300440000000002</v>
      </c>
      <c r="BM12" s="19"/>
      <c r="BN12" s="21">
        <f t="shared" si="8"/>
        <v>0.24607037219656</v>
      </c>
      <c r="BP12" s="20" t="s">
        <v>5</v>
      </c>
      <c r="BQ12" s="19">
        <f>B_entropy</f>
        <v>0.76181739999999998</v>
      </c>
      <c r="BR12" s="19">
        <f>mean_entropy</f>
        <v>0.32300440000000002</v>
      </c>
      <c r="BS12" s="19"/>
      <c r="BT12" s="21">
        <f t="shared" si="9"/>
        <v>0.24607037219656</v>
      </c>
      <c r="BV12" s="20" t="s">
        <v>5</v>
      </c>
      <c r="BW12" s="19">
        <f>B_entropy</f>
        <v>0.76181739999999998</v>
      </c>
      <c r="BX12" s="19">
        <f>mean_entropy</f>
        <v>0.32300440000000002</v>
      </c>
      <c r="BY12" s="19"/>
      <c r="BZ12" s="21">
        <f t="shared" si="10"/>
        <v>0.24607037219656</v>
      </c>
      <c r="CB12" s="20" t="s">
        <v>5</v>
      </c>
      <c r="CC12" s="19">
        <f>B_entropy</f>
        <v>0.76181739999999998</v>
      </c>
      <c r="CD12" s="19">
        <f>mean_entropy</f>
        <v>0.32300440000000002</v>
      </c>
      <c r="CE12" s="19"/>
      <c r="CF12" s="21">
        <f t="shared" si="11"/>
        <v>0.24607037219656</v>
      </c>
      <c r="CH12" s="20" t="s">
        <v>5</v>
      </c>
      <c r="CI12" s="19">
        <f>B_entropy</f>
        <v>0.76181739999999998</v>
      </c>
      <c r="CJ12" s="19">
        <f>mean_entropy</f>
        <v>0.32300440000000002</v>
      </c>
      <c r="CK12" s="19"/>
      <c r="CL12" s="21">
        <f t="shared" si="12"/>
        <v>0.24607037219656</v>
      </c>
      <c r="CN12" s="20" t="s">
        <v>5</v>
      </c>
      <c r="CO12" s="19">
        <f>B_entropy</f>
        <v>0.76181739999999998</v>
      </c>
      <c r="CP12" s="19">
        <f>mean_entropy</f>
        <v>0.32300440000000002</v>
      </c>
      <c r="CQ12" s="19"/>
      <c r="CR12" s="21">
        <f t="shared" si="13"/>
        <v>0.24607037219656</v>
      </c>
    </row>
    <row r="13" spans="1:96" s="15" customFormat="1">
      <c r="A13" s="3">
        <f t="shared" ref="A13:A20" si="14">A12+((A$21-A$11)/10)</f>
        <v>0.2</v>
      </c>
      <c r="B13" s="16">
        <f>AV19</f>
        <v>-4.0262458755770396</v>
      </c>
      <c r="C13" s="17">
        <f>AV21</f>
        <v>1.7528454061310015E-2</v>
      </c>
      <c r="D13" s="16">
        <f>AV24</f>
        <v>4.1191867044078538</v>
      </c>
      <c r="F13" s="18"/>
      <c r="G13" s="18"/>
      <c r="H13" s="19"/>
      <c r="I13" s="19"/>
      <c r="J13" s="19"/>
      <c r="K13" s="19"/>
      <c r="L13" s="19"/>
      <c r="N13" s="20" t="s">
        <v>6</v>
      </c>
      <c r="O13" s="19">
        <f>B_mippct</f>
        <v>3.4976729999999998</v>
      </c>
      <c r="P13" s="19">
        <f>mean_mippct</f>
        <v>4.8182999999999997E-2</v>
      </c>
      <c r="Q13" s="19"/>
      <c r="R13" s="21">
        <f t="shared" si="0"/>
        <v>0.16852837815899999</v>
      </c>
      <c r="T13" s="20" t="s">
        <v>6</v>
      </c>
      <c r="U13" s="19">
        <f>B_mippct</f>
        <v>3.4976729999999998</v>
      </c>
      <c r="V13" s="19">
        <f>mean_mippct</f>
        <v>4.8182999999999997E-2</v>
      </c>
      <c r="W13" s="19"/>
      <c r="X13" s="21">
        <f t="shared" si="1"/>
        <v>0.16852837815899999</v>
      </c>
      <c r="Z13" s="20" t="s">
        <v>6</v>
      </c>
      <c r="AA13" s="19">
        <f>B_mippct</f>
        <v>3.4976729999999998</v>
      </c>
      <c r="AB13" s="19">
        <f>mean_mippct</f>
        <v>4.8182999999999997E-2</v>
      </c>
      <c r="AC13" s="19"/>
      <c r="AD13" s="21">
        <f t="shared" si="2"/>
        <v>0.16852837815899999</v>
      </c>
      <c r="AF13" s="20" t="s">
        <v>6</v>
      </c>
      <c r="AG13" s="19">
        <f>B_mippct</f>
        <v>3.4976729999999998</v>
      </c>
      <c r="AH13" s="19">
        <f>mean_mippct</f>
        <v>4.8182999999999997E-2</v>
      </c>
      <c r="AI13" s="19"/>
      <c r="AJ13" s="21">
        <f t="shared" si="3"/>
        <v>0.16852837815899999</v>
      </c>
      <c r="AL13" s="20" t="s">
        <v>6</v>
      </c>
      <c r="AM13" s="19">
        <f>B_mippct</f>
        <v>3.4976729999999998</v>
      </c>
      <c r="AN13" s="19">
        <f>mean_mippct</f>
        <v>4.8182999999999997E-2</v>
      </c>
      <c r="AO13" s="19"/>
      <c r="AP13" s="21">
        <f t="shared" si="4"/>
        <v>0.16852837815899999</v>
      </c>
      <c r="AR13" s="20" t="s">
        <v>6</v>
      </c>
      <c r="AS13" s="19">
        <f>B_mippct</f>
        <v>3.4976729999999998</v>
      </c>
      <c r="AT13" s="19">
        <f>mean_mippct</f>
        <v>4.8182999999999997E-2</v>
      </c>
      <c r="AU13" s="19"/>
      <c r="AV13" s="21">
        <f t="shared" si="5"/>
        <v>0.16852837815899999</v>
      </c>
      <c r="AX13" s="20" t="s">
        <v>6</v>
      </c>
      <c r="AY13" s="19">
        <f>B_mippct</f>
        <v>3.4976729999999998</v>
      </c>
      <c r="AZ13" s="19">
        <f>mean_mippct</f>
        <v>4.8182999999999997E-2</v>
      </c>
      <c r="BA13" s="19"/>
      <c r="BB13" s="21">
        <f t="shared" si="6"/>
        <v>0.16852837815899999</v>
      </c>
      <c r="BD13" s="20" t="s">
        <v>6</v>
      </c>
      <c r="BE13" s="19">
        <f>B_mippct</f>
        <v>3.4976729999999998</v>
      </c>
      <c r="BF13" s="19">
        <f>mean_mippct</f>
        <v>4.8182999999999997E-2</v>
      </c>
      <c r="BG13" s="19"/>
      <c r="BH13" s="21">
        <f t="shared" si="7"/>
        <v>0.16852837815899999</v>
      </c>
      <c r="BJ13" s="20" t="s">
        <v>6</v>
      </c>
      <c r="BK13" s="19">
        <f>B_mippct</f>
        <v>3.4976729999999998</v>
      </c>
      <c r="BL13" s="19">
        <f>mean_mippct</f>
        <v>4.8182999999999997E-2</v>
      </c>
      <c r="BM13" s="19"/>
      <c r="BN13" s="21">
        <f t="shared" si="8"/>
        <v>0.16852837815899999</v>
      </c>
      <c r="BP13" s="20" t="s">
        <v>6</v>
      </c>
      <c r="BQ13" s="19">
        <f>B_mippct</f>
        <v>3.4976729999999998</v>
      </c>
      <c r="BR13" s="19">
        <f>mean_mippct</f>
        <v>4.8182999999999997E-2</v>
      </c>
      <c r="BS13" s="19"/>
      <c r="BT13" s="21">
        <f t="shared" si="9"/>
        <v>0.16852837815899999</v>
      </c>
      <c r="BV13" s="20" t="s">
        <v>6</v>
      </c>
      <c r="BW13" s="19">
        <f>B_mippct</f>
        <v>3.4976729999999998</v>
      </c>
      <c r="BX13" s="19">
        <f>mean_mippct</f>
        <v>4.8182999999999997E-2</v>
      </c>
      <c r="BY13" s="19"/>
      <c r="BZ13" s="21">
        <f t="shared" si="10"/>
        <v>0.16852837815899999</v>
      </c>
      <c r="CB13" s="20" t="s">
        <v>6</v>
      </c>
      <c r="CC13" s="19">
        <f>B_mippct</f>
        <v>3.4976729999999998</v>
      </c>
      <c r="CD13" s="19">
        <f>mean_mippct</f>
        <v>4.8182999999999997E-2</v>
      </c>
      <c r="CE13" s="19"/>
      <c r="CF13" s="21">
        <f t="shared" si="11"/>
        <v>0.16852837815899999</v>
      </c>
      <c r="CH13" s="20" t="s">
        <v>6</v>
      </c>
      <c r="CI13" s="19">
        <f>B_mippct</f>
        <v>3.4976729999999998</v>
      </c>
      <c r="CJ13" s="19">
        <f>mean_mippct</f>
        <v>4.8182999999999997E-2</v>
      </c>
      <c r="CK13" s="19"/>
      <c r="CL13" s="21">
        <f t="shared" si="12"/>
        <v>0.16852837815899999</v>
      </c>
      <c r="CN13" s="20" t="s">
        <v>6</v>
      </c>
      <c r="CO13" s="19">
        <f>B_mippct</f>
        <v>3.4976729999999998</v>
      </c>
      <c r="CP13" s="19">
        <f>mean_mippct</f>
        <v>4.8182999999999997E-2</v>
      </c>
      <c r="CQ13" s="19"/>
      <c r="CR13" s="21">
        <f t="shared" si="13"/>
        <v>0.16852837815899999</v>
      </c>
    </row>
    <row r="14" spans="1:96">
      <c r="A14" s="3">
        <f t="shared" si="14"/>
        <v>0.30000000000000004</v>
      </c>
      <c r="B14" s="12">
        <f>BB19</f>
        <v>-3.9745611755770396</v>
      </c>
      <c r="C14" s="13">
        <f>BB21</f>
        <v>1.8441081487179968E-2</v>
      </c>
      <c r="D14" s="12">
        <f>BB24</f>
        <v>4.3336541494872929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0.51684699999999995</v>
      </c>
      <c r="P14" s="8">
        <f>mean_execorderspct</f>
        <v>3.6962599999999998E-2</v>
      </c>
      <c r="Q14" s="8"/>
      <c r="R14" s="2">
        <f t="shared" si="0"/>
        <v>1.9104008922199996E-2</v>
      </c>
      <c r="T14" s="6" t="s">
        <v>8</v>
      </c>
      <c r="U14" s="8">
        <f>B_execorderspct</f>
        <v>0.51684699999999995</v>
      </c>
      <c r="V14" s="8">
        <f>mean_execorderspct</f>
        <v>3.6962599999999998E-2</v>
      </c>
      <c r="W14" s="8">
        <f>sd_execorderspct</f>
        <v>0.12507740000000001</v>
      </c>
      <c r="X14" s="2">
        <f t="shared" si="1"/>
        <v>8.3749887879999999E-2</v>
      </c>
      <c r="Z14" s="6" t="s">
        <v>8</v>
      </c>
      <c r="AA14" s="8">
        <f>B_execorderspct</f>
        <v>0.51684699999999995</v>
      </c>
      <c r="AB14" s="8">
        <f>mean_execorderspct</f>
        <v>3.6962599999999998E-2</v>
      </c>
      <c r="AC14" s="8">
        <f>-sd_execorderspct</f>
        <v>-0.12507740000000001</v>
      </c>
      <c r="AD14" s="2">
        <f t="shared" si="2"/>
        <v>-4.55418700356E-2</v>
      </c>
      <c r="AF14" s="6" t="s">
        <v>8</v>
      </c>
      <c r="AG14" s="8">
        <f>B_execorderspct</f>
        <v>0.51684699999999995</v>
      </c>
      <c r="AH14" s="11">
        <f>$A$11</f>
        <v>0</v>
      </c>
      <c r="AI14" s="8"/>
      <c r="AJ14" s="2">
        <f t="shared" si="3"/>
        <v>0</v>
      </c>
      <c r="AL14" s="6" t="s">
        <v>8</v>
      </c>
      <c r="AM14" s="8">
        <f>B_execorderspct</f>
        <v>0.51684699999999995</v>
      </c>
      <c r="AN14" s="11">
        <f>$A$12</f>
        <v>0.1</v>
      </c>
      <c r="AO14" s="8"/>
      <c r="AP14" s="2">
        <f t="shared" si="4"/>
        <v>5.16847E-2</v>
      </c>
      <c r="AR14" s="6" t="s">
        <v>8</v>
      </c>
      <c r="AS14" s="8">
        <f>B_execorderspct</f>
        <v>0.51684699999999995</v>
      </c>
      <c r="AT14" s="11">
        <f>$A$13</f>
        <v>0.2</v>
      </c>
      <c r="AU14" s="8"/>
      <c r="AV14" s="2">
        <f t="shared" si="5"/>
        <v>0.1033694</v>
      </c>
      <c r="AX14" s="6" t="s">
        <v>8</v>
      </c>
      <c r="AY14" s="8">
        <f>B_execorderspct</f>
        <v>0.51684699999999995</v>
      </c>
      <c r="AZ14" s="11">
        <f>$A$14</f>
        <v>0.30000000000000004</v>
      </c>
      <c r="BA14" s="8"/>
      <c r="BB14" s="2">
        <f t="shared" si="6"/>
        <v>0.1550541</v>
      </c>
      <c r="BD14" s="6" t="s">
        <v>8</v>
      </c>
      <c r="BE14" s="8">
        <f>B_execorderspct</f>
        <v>0.51684699999999995</v>
      </c>
      <c r="BF14" s="11">
        <f>$A$15</f>
        <v>0.4</v>
      </c>
      <c r="BG14" s="8"/>
      <c r="BH14" s="2">
        <f t="shared" si="7"/>
        <v>0.2067388</v>
      </c>
      <c r="BJ14" s="6" t="s">
        <v>8</v>
      </c>
      <c r="BK14" s="8">
        <f>B_execorderspct</f>
        <v>0.51684699999999995</v>
      </c>
      <c r="BL14" s="11">
        <f>$A$16</f>
        <v>0.5</v>
      </c>
      <c r="BM14" s="8"/>
      <c r="BN14" s="2">
        <f t="shared" si="8"/>
        <v>0.25842349999999997</v>
      </c>
      <c r="BP14" s="6" t="s">
        <v>8</v>
      </c>
      <c r="BQ14" s="8">
        <f>B_execorderspct</f>
        <v>0.51684699999999995</v>
      </c>
      <c r="BR14" s="11">
        <f>$A$17</f>
        <v>0.6</v>
      </c>
      <c r="BS14" s="8"/>
      <c r="BT14" s="2">
        <f t="shared" si="9"/>
        <v>0.31010819999999995</v>
      </c>
      <c r="BV14" s="6" t="s">
        <v>8</v>
      </c>
      <c r="BW14" s="8">
        <f>B_execorderspct</f>
        <v>0.51684699999999995</v>
      </c>
      <c r="BX14" s="11">
        <f>$A$18</f>
        <v>0.7</v>
      </c>
      <c r="BY14" s="8"/>
      <c r="BZ14" s="2">
        <f t="shared" si="10"/>
        <v>0.36179289999999992</v>
      </c>
      <c r="CB14" s="6" t="s">
        <v>8</v>
      </c>
      <c r="CC14" s="8">
        <f>B_execorderspct</f>
        <v>0.51684699999999995</v>
      </c>
      <c r="CD14" s="11">
        <f>$A$19</f>
        <v>0.79999999999999993</v>
      </c>
      <c r="CE14" s="8"/>
      <c r="CF14" s="2">
        <f t="shared" si="11"/>
        <v>0.41347759999999995</v>
      </c>
      <c r="CH14" s="6" t="s">
        <v>8</v>
      </c>
      <c r="CI14" s="8">
        <f>B_execorderspct</f>
        <v>0.51684699999999995</v>
      </c>
      <c r="CJ14" s="11">
        <f>$A$20</f>
        <v>0.89999999999999991</v>
      </c>
      <c r="CK14" s="8"/>
      <c r="CL14" s="2">
        <f t="shared" si="12"/>
        <v>0.46516229999999992</v>
      </c>
      <c r="CN14" s="6" t="s">
        <v>8</v>
      </c>
      <c r="CO14" s="8">
        <f>B_execorderspct</f>
        <v>0.51684699999999995</v>
      </c>
      <c r="CP14" s="11">
        <f>$A$21</f>
        <v>1</v>
      </c>
      <c r="CQ14" s="8"/>
      <c r="CR14" s="2">
        <f t="shared" si="13"/>
        <v>0.51684699999999995</v>
      </c>
    </row>
    <row r="15" spans="1:96">
      <c r="A15" s="3">
        <f t="shared" si="14"/>
        <v>0.4</v>
      </c>
      <c r="B15" s="12">
        <f>BH19</f>
        <v>-3.9228764755770396</v>
      </c>
      <c r="C15" s="13">
        <f>BH21</f>
        <v>1.9400287022596802E-2</v>
      </c>
      <c r="D15" s="12">
        <f>BH24</f>
        <v>4.5590674503102484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4.2186399999999997</v>
      </c>
      <c r="P15" s="8">
        <f>mean_lawspct</f>
        <v>5.2631600000000001E-2</v>
      </c>
      <c r="Q15" s="8"/>
      <c r="R15" s="2">
        <f t="shared" si="0"/>
        <v>0.22203377302399999</v>
      </c>
      <c r="T15" s="6" t="s">
        <v>7</v>
      </c>
      <c r="U15" s="8">
        <f>B_lawspct</f>
        <v>4.2186399999999997</v>
      </c>
      <c r="V15" s="8">
        <f>mean_lawspct</f>
        <v>5.2631600000000001E-2</v>
      </c>
      <c r="W15" s="8"/>
      <c r="X15" s="2">
        <f t="shared" si="1"/>
        <v>0.22203377302399999</v>
      </c>
      <c r="Z15" s="6" t="s">
        <v>7</v>
      </c>
      <c r="AA15" s="8">
        <f>B_lawspct</f>
        <v>4.2186399999999997</v>
      </c>
      <c r="AB15" s="8">
        <f>mean_lawspct</f>
        <v>5.2631600000000001E-2</v>
      </c>
      <c r="AC15" s="8"/>
      <c r="AD15" s="2">
        <f t="shared" si="2"/>
        <v>0.22203377302399999</v>
      </c>
      <c r="AF15" s="6" t="s">
        <v>7</v>
      </c>
      <c r="AG15" s="8">
        <f>B_lawspct</f>
        <v>4.2186399999999997</v>
      </c>
      <c r="AH15" s="8">
        <f>mean_lawspct</f>
        <v>5.2631600000000001E-2</v>
      </c>
      <c r="AI15" s="8"/>
      <c r="AJ15" s="2">
        <f t="shared" si="3"/>
        <v>0.22203377302399999</v>
      </c>
      <c r="AL15" s="6" t="s">
        <v>7</v>
      </c>
      <c r="AM15" s="8">
        <f>B_lawspct</f>
        <v>4.2186399999999997</v>
      </c>
      <c r="AN15" s="8">
        <f>mean_lawspct</f>
        <v>5.2631600000000001E-2</v>
      </c>
      <c r="AO15" s="8"/>
      <c r="AP15" s="2">
        <f t="shared" si="4"/>
        <v>0.22203377302399999</v>
      </c>
      <c r="AR15" s="6" t="s">
        <v>7</v>
      </c>
      <c r="AS15" s="8">
        <f>B_lawspct</f>
        <v>4.2186399999999997</v>
      </c>
      <c r="AT15" s="8">
        <f>mean_lawspct</f>
        <v>5.2631600000000001E-2</v>
      </c>
      <c r="AU15" s="8"/>
      <c r="AV15" s="2">
        <f t="shared" si="5"/>
        <v>0.22203377302399999</v>
      </c>
      <c r="AX15" s="6" t="s">
        <v>7</v>
      </c>
      <c r="AY15" s="8">
        <f>B_lawspct</f>
        <v>4.2186399999999997</v>
      </c>
      <c r="AZ15" s="8">
        <f>mean_lawspct</f>
        <v>5.2631600000000001E-2</v>
      </c>
      <c r="BA15" s="8"/>
      <c r="BB15" s="2">
        <f t="shared" si="6"/>
        <v>0.22203377302399999</v>
      </c>
      <c r="BD15" s="6" t="s">
        <v>7</v>
      </c>
      <c r="BE15" s="8">
        <f>B_lawspct</f>
        <v>4.2186399999999997</v>
      </c>
      <c r="BF15" s="8">
        <f>mean_lawspct</f>
        <v>5.2631600000000001E-2</v>
      </c>
      <c r="BG15" s="8"/>
      <c r="BH15" s="2">
        <f t="shared" si="7"/>
        <v>0.22203377302399999</v>
      </c>
      <c r="BJ15" s="6" t="s">
        <v>7</v>
      </c>
      <c r="BK15" s="8">
        <f>B_lawspct</f>
        <v>4.2186399999999997</v>
      </c>
      <c r="BL15" s="8">
        <f>mean_lawspct</f>
        <v>5.2631600000000001E-2</v>
      </c>
      <c r="BM15" s="8"/>
      <c r="BN15" s="2">
        <f t="shared" si="8"/>
        <v>0.22203377302399999</v>
      </c>
      <c r="BP15" s="6" t="s">
        <v>7</v>
      </c>
      <c r="BQ15" s="8">
        <f>B_lawspct</f>
        <v>4.2186399999999997</v>
      </c>
      <c r="BR15" s="8">
        <f>mean_lawspct</f>
        <v>5.2631600000000001E-2</v>
      </c>
      <c r="BS15" s="8"/>
      <c r="BT15" s="2">
        <f t="shared" si="9"/>
        <v>0.22203377302399999</v>
      </c>
      <c r="BV15" s="6" t="s">
        <v>7</v>
      </c>
      <c r="BW15" s="8">
        <f>B_lawspct</f>
        <v>4.2186399999999997</v>
      </c>
      <c r="BX15" s="8">
        <f>mean_lawspct</f>
        <v>5.2631600000000001E-2</v>
      </c>
      <c r="BY15" s="8"/>
      <c r="BZ15" s="2">
        <f t="shared" si="10"/>
        <v>0.22203377302399999</v>
      </c>
      <c r="CB15" s="6" t="s">
        <v>7</v>
      </c>
      <c r="CC15" s="8">
        <f>B_lawspct</f>
        <v>4.2186399999999997</v>
      </c>
      <c r="CD15" s="8">
        <f>mean_lawspct</f>
        <v>5.2631600000000001E-2</v>
      </c>
      <c r="CE15" s="8"/>
      <c r="CF15" s="2">
        <f t="shared" si="11"/>
        <v>0.22203377302399999</v>
      </c>
      <c r="CH15" s="6" t="s">
        <v>7</v>
      </c>
      <c r="CI15" s="8">
        <f>B_lawspct</f>
        <v>4.2186399999999997</v>
      </c>
      <c r="CJ15" s="8">
        <f>mean_lawspct</f>
        <v>5.2631600000000001E-2</v>
      </c>
      <c r="CK15" s="8"/>
      <c r="CL15" s="2">
        <f t="shared" si="12"/>
        <v>0.22203377302399999</v>
      </c>
      <c r="CN15" s="6" t="s">
        <v>7</v>
      </c>
      <c r="CO15" s="8">
        <f>B_lawspct</f>
        <v>4.2186399999999997</v>
      </c>
      <c r="CP15" s="8">
        <f>mean_lawspct</f>
        <v>5.2631600000000001E-2</v>
      </c>
      <c r="CQ15" s="8"/>
      <c r="CR15" s="2">
        <f t="shared" si="13"/>
        <v>0.22203377302399999</v>
      </c>
    </row>
    <row r="16" spans="1:96">
      <c r="A16" s="3">
        <f t="shared" si="14"/>
        <v>0.5</v>
      </c>
      <c r="B16" s="12">
        <f>BN19</f>
        <v>-3.8711917755770395</v>
      </c>
      <c r="C16" s="13">
        <f>BN21</f>
        <v>2.0408347895811876E-2</v>
      </c>
      <c r="D16" s="12">
        <f>BN24</f>
        <v>4.7959617555157905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0.6</v>
      </c>
      <c r="B17" s="12">
        <f>BT19</f>
        <v>-3.8195070755770395</v>
      </c>
      <c r="C17" s="13">
        <f>BT21</f>
        <v>2.1467642031568649E-2</v>
      </c>
      <c r="D17" s="12">
        <f>BT24</f>
        <v>5.0448958774186323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0.7</v>
      </c>
      <c r="B18" s="12">
        <f>BZ19</f>
        <v>-3.7678223755770399</v>
      </c>
      <c r="C18" s="13">
        <f>BZ21</f>
        <v>2.2580651360460259E-2</v>
      </c>
      <c r="D18" s="12">
        <f>BZ24</f>
        <v>5.3064530697081604</v>
      </c>
      <c r="F18" s="10"/>
      <c r="G18" s="8"/>
      <c r="H18" s="8"/>
      <c r="I18" s="8"/>
      <c r="J18" s="8"/>
      <c r="K18" s="8"/>
      <c r="L18" s="8"/>
    </row>
    <row r="19" spans="1:96">
      <c r="A19" s="3">
        <f t="shared" si="14"/>
        <v>0.79999999999999993</v>
      </c>
      <c r="B19" s="12">
        <f>CF19</f>
        <v>-3.7161376755770399</v>
      </c>
      <c r="C19" s="13">
        <f>CF21</f>
        <v>2.3749965107419689E-2</v>
      </c>
      <c r="D19" s="12">
        <f>CF24</f>
        <v>5.5812418002436273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-4.1105112666548393</v>
      </c>
      <c r="V19" s="2" t="s">
        <v>12</v>
      </c>
      <c r="X19" s="2">
        <f>(SUM(X9:X17))</f>
        <v>-4.0458653876970398</v>
      </c>
      <c r="AB19" s="2" t="s">
        <v>12</v>
      </c>
      <c r="AD19" s="2">
        <f>(SUM(AD9:AD17))</f>
        <v>-4.1751571456126397</v>
      </c>
      <c r="AH19" s="2" t="s">
        <v>12</v>
      </c>
      <c r="AJ19" s="2">
        <f>(SUM(AJ9:AJ17))</f>
        <v>-4.1296152755770397</v>
      </c>
      <c r="AN19" s="2" t="s">
        <v>12</v>
      </c>
      <c r="AP19" s="2">
        <f>(SUM(AP9:AP17))</f>
        <v>-4.0779305755770396</v>
      </c>
      <c r="AT19" s="2" t="s">
        <v>12</v>
      </c>
      <c r="AV19" s="2">
        <f>(SUM(AV9:AV17))</f>
        <v>-4.0262458755770396</v>
      </c>
      <c r="AZ19" s="2" t="s">
        <v>12</v>
      </c>
      <c r="BB19" s="2">
        <f>(SUM(BB9:BB17))</f>
        <v>-3.9745611755770396</v>
      </c>
      <c r="BF19" s="2" t="s">
        <v>12</v>
      </c>
      <c r="BH19" s="2">
        <f>(SUM(BH9:BH17))</f>
        <v>-3.9228764755770396</v>
      </c>
      <c r="BL19" s="2" t="s">
        <v>12</v>
      </c>
      <c r="BN19" s="2">
        <f>(SUM(BN9:BN17))</f>
        <v>-3.8711917755770395</v>
      </c>
      <c r="BR19" s="2" t="s">
        <v>12</v>
      </c>
      <c r="BT19" s="2">
        <f>(SUM(BT9:BT17))</f>
        <v>-3.8195070755770395</v>
      </c>
      <c r="BX19" s="2" t="s">
        <v>12</v>
      </c>
      <c r="BZ19" s="2">
        <f>(SUM(BZ9:BZ17))</f>
        <v>-3.7678223755770399</v>
      </c>
      <c r="CD19" s="2" t="s">
        <v>12</v>
      </c>
      <c r="CF19" s="2">
        <f>(SUM(CF9:CF17))</f>
        <v>-3.7161376755770399</v>
      </c>
      <c r="CJ19" s="2" t="s">
        <v>12</v>
      </c>
      <c r="CL19" s="2">
        <f>(SUM(CL9:CL17))</f>
        <v>-3.6644529755770399</v>
      </c>
      <c r="CP19" s="2" t="s">
        <v>12</v>
      </c>
      <c r="CR19" s="2">
        <f>(SUM(CR9:CR17))</f>
        <v>-3.6127682755770398</v>
      </c>
    </row>
    <row r="20" spans="1:96">
      <c r="A20" s="3">
        <f t="shared" si="14"/>
        <v>0.89999999999999991</v>
      </c>
      <c r="B20" s="12">
        <f>CL19</f>
        <v>-3.6644529755770399</v>
      </c>
      <c r="C20" s="13">
        <f>CL21</f>
        <v>2.4978283040716098E-2</v>
      </c>
      <c r="D20" s="12">
        <f>CL24</f>
        <v>5.8698965145682829</v>
      </c>
      <c r="F20" s="10"/>
      <c r="G20" s="8"/>
      <c r="H20" s="8"/>
      <c r="I20" s="8"/>
      <c r="J20" s="8"/>
      <c r="K20" s="8"/>
      <c r="L20" s="8"/>
    </row>
    <row r="21" spans="1:96">
      <c r="A21" s="3">
        <f>max_execorderspct</f>
        <v>1</v>
      </c>
      <c r="B21" s="12">
        <f>CR19</f>
        <v>-3.6127682755770398</v>
      </c>
      <c r="C21" s="13">
        <f>CR21</f>
        <v>2.6268418660518919E-2</v>
      </c>
      <c r="D21" s="12">
        <f>CR24</f>
        <v>6.1730783852219462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1.6134787286617137E-2</v>
      </c>
      <c r="V21" s="2" t="s">
        <v>13</v>
      </c>
      <c r="X21" s="2">
        <f>(1/(1+(EXP(-X19))))</f>
        <v>1.7193761264638025E-2</v>
      </c>
      <c r="AB21" s="2" t="s">
        <v>13</v>
      </c>
      <c r="AD21" s="2">
        <f>(1/(1+(EXP(-AD19))))</f>
        <v>1.514003139421413E-2</v>
      </c>
      <c r="AH21" s="2" t="s">
        <v>13</v>
      </c>
      <c r="AJ21" s="2">
        <f>(1/(1+(EXP(-AJ19))))</f>
        <v>1.5834308235407175E-2</v>
      </c>
      <c r="AN21" s="2" t="s">
        <v>13</v>
      </c>
      <c r="AP21" s="2">
        <f>(1/(1+(EXP(-AP19))))</f>
        <v>1.6660224899493301E-2</v>
      </c>
      <c r="AT21" s="2" t="s">
        <v>13</v>
      </c>
      <c r="AV21" s="2">
        <f>(1/(1+(EXP(-AV19))))</f>
        <v>1.7528454061310015E-2</v>
      </c>
      <c r="AZ21" s="2" t="s">
        <v>13</v>
      </c>
      <c r="BB21" s="2">
        <f>(1/(1+(EXP(-BB19))))</f>
        <v>1.8441081487179968E-2</v>
      </c>
      <c r="BF21" s="2" t="s">
        <v>13</v>
      </c>
      <c r="BH21" s="2">
        <f>(1/(1+(EXP(-BH19))))</f>
        <v>1.9400287022596802E-2</v>
      </c>
      <c r="BL21" s="2" t="s">
        <v>13</v>
      </c>
      <c r="BN21" s="2">
        <f>(1/(1+(EXP(-BN19))))</f>
        <v>2.0408347895811876E-2</v>
      </c>
      <c r="BR21" s="2" t="s">
        <v>13</v>
      </c>
      <c r="BT21" s="2">
        <f>(1/(1+(EXP(-BT19))))</f>
        <v>2.1467642031568649E-2</v>
      </c>
      <c r="BX21" s="2" t="s">
        <v>13</v>
      </c>
      <c r="BZ21" s="2">
        <f>(1/(1+(EXP(-BZ19))))</f>
        <v>2.2580651360460259E-2</v>
      </c>
      <c r="CD21" s="2" t="s">
        <v>13</v>
      </c>
      <c r="CF21" s="2">
        <f>(1/(1+(EXP(-CF19))))</f>
        <v>2.3749965107419689E-2</v>
      </c>
      <c r="CJ21" s="2" t="s">
        <v>13</v>
      </c>
      <c r="CL21" s="2">
        <f>(1/(1+(EXP(-CL19))))</f>
        <v>2.4978283040716098E-2</v>
      </c>
      <c r="CP21" s="2" t="s">
        <v>13</v>
      </c>
      <c r="CR21" s="2">
        <f>(1/(1+(EXP(-CR19))))</f>
        <v>2.6268418660518919E-2</v>
      </c>
    </row>
    <row r="22" spans="1:96">
      <c r="F22" s="10"/>
      <c r="G22" s="8"/>
      <c r="H22" s="8"/>
      <c r="I22" s="8"/>
      <c r="J22" s="8"/>
      <c r="K22" s="8"/>
      <c r="L22" s="8"/>
      <c r="P22" s="2" t="s">
        <v>35</v>
      </c>
      <c r="R22" s="2">
        <f>ABS($R$21-R21)</f>
        <v>0</v>
      </c>
      <c r="V22" s="2" t="s">
        <v>35</v>
      </c>
      <c r="X22" s="2">
        <f>ABS($R$21-X21)</f>
        <v>1.0589739780208877E-3</v>
      </c>
      <c r="AB22" s="2" t="s">
        <v>35</v>
      </c>
      <c r="AD22" s="2">
        <f>ABS($R$21-AD21)</f>
        <v>9.9475589240300734E-4</v>
      </c>
      <c r="AH22" s="2" t="s">
        <v>35</v>
      </c>
      <c r="AJ22" s="2">
        <f>ABS($R$21-AJ21)</f>
        <v>3.0047905120996268E-4</v>
      </c>
      <c r="AN22" s="2" t="s">
        <v>35</v>
      </c>
      <c r="AP22" s="2">
        <f>ABS($R$21-AP21)</f>
        <v>5.2543761287616314E-4</v>
      </c>
      <c r="AT22" s="2" t="s">
        <v>35</v>
      </c>
      <c r="AV22" s="2">
        <f>ABS($R$21-AV21)</f>
        <v>1.3936667746928776E-3</v>
      </c>
      <c r="AZ22" s="2" t="s">
        <v>35</v>
      </c>
      <c r="BB22" s="2">
        <f>ABS($R$21-BB21)</f>
        <v>2.3062942005628306E-3</v>
      </c>
      <c r="BF22" s="2" t="s">
        <v>35</v>
      </c>
      <c r="BH22" s="2">
        <f>ABS($R$21-BH21)</f>
        <v>3.2654997359796642E-3</v>
      </c>
      <c r="BL22" s="2" t="s">
        <v>35</v>
      </c>
      <c r="BN22" s="2">
        <f>ABS($R$21-BN21)</f>
        <v>4.273560609194739E-3</v>
      </c>
      <c r="BR22" s="2" t="s">
        <v>35</v>
      </c>
      <c r="BT22" s="2">
        <f>ABS($R$21-BT21)</f>
        <v>5.3328547449515117E-3</v>
      </c>
      <c r="BX22" s="2" t="s">
        <v>35</v>
      </c>
      <c r="BZ22" s="2">
        <f>ABS($R$21-BZ21)</f>
        <v>6.4458640738431217E-3</v>
      </c>
      <c r="CD22" s="2" t="s">
        <v>35</v>
      </c>
      <c r="CF22" s="2">
        <f>ABS($R$21-CF21)</f>
        <v>7.6151778208025517E-3</v>
      </c>
      <c r="CJ22" s="2" t="s">
        <v>35</v>
      </c>
      <c r="CL22" s="2">
        <f>ABS($R$21-CL21)</f>
        <v>8.8434957540989602E-3</v>
      </c>
      <c r="CP22" s="2" t="s">
        <v>35</v>
      </c>
      <c r="CR22" s="2">
        <f>ABS($R$21-CR21)</f>
        <v>1.0133631373901782E-2</v>
      </c>
    </row>
    <row r="23" spans="1:96">
      <c r="A23" s="3" t="s">
        <v>85</v>
      </c>
      <c r="P23" s="2" t="s">
        <v>36</v>
      </c>
      <c r="R23" s="9">
        <v>235</v>
      </c>
      <c r="V23" s="2" t="s">
        <v>36</v>
      </c>
      <c r="X23" s="9">
        <v>235</v>
      </c>
      <c r="AB23" s="2" t="s">
        <v>36</v>
      </c>
      <c r="AD23" s="9">
        <v>235</v>
      </c>
      <c r="AH23" s="2" t="s">
        <v>36</v>
      </c>
      <c r="AJ23" s="9">
        <v>235</v>
      </c>
      <c r="AN23" s="2" t="s">
        <v>36</v>
      </c>
      <c r="AP23" s="9">
        <v>235</v>
      </c>
      <c r="AT23" s="2" t="s">
        <v>36</v>
      </c>
      <c r="AV23" s="9">
        <v>235</v>
      </c>
      <c r="AZ23" s="2" t="s">
        <v>36</v>
      </c>
      <c r="BB23" s="9">
        <v>235</v>
      </c>
      <c r="BF23" s="2" t="s">
        <v>36</v>
      </c>
      <c r="BH23" s="9">
        <v>235</v>
      </c>
      <c r="BL23" s="2" t="s">
        <v>36</v>
      </c>
      <c r="BN23" s="9">
        <v>235</v>
      </c>
      <c r="BR23" s="2" t="s">
        <v>36</v>
      </c>
      <c r="BT23" s="9">
        <v>235</v>
      </c>
      <c r="BX23" s="2" t="s">
        <v>36</v>
      </c>
      <c r="BZ23" s="9">
        <v>235</v>
      </c>
      <c r="CD23" s="2" t="s">
        <v>36</v>
      </c>
      <c r="CF23" s="9">
        <v>235</v>
      </c>
      <c r="CJ23" s="2" t="s">
        <v>36</v>
      </c>
      <c r="CL23" s="9">
        <v>235</v>
      </c>
      <c r="CP23" s="2" t="s">
        <v>36</v>
      </c>
      <c r="CR23" s="9">
        <v>235</v>
      </c>
    </row>
    <row r="24" spans="1:96">
      <c r="A24" s="3">
        <f>A21-A20</f>
        <v>0.10000000000000009</v>
      </c>
      <c r="P24" s="2" t="s">
        <v>34</v>
      </c>
      <c r="R24" s="9">
        <f>R21*R23</f>
        <v>3.7916750123550274</v>
      </c>
      <c r="V24" s="2" t="s">
        <v>34</v>
      </c>
      <c r="X24" s="9">
        <f>X21*X23</f>
        <v>4.0405338971899356</v>
      </c>
      <c r="AB24" s="2" t="s">
        <v>34</v>
      </c>
      <c r="AD24" s="9">
        <f>AD21*AD23</f>
        <v>3.5579073776403205</v>
      </c>
      <c r="AH24" s="2" t="s">
        <v>34</v>
      </c>
      <c r="AJ24" s="9">
        <f>AJ21*AJ23</f>
        <v>3.721062435320686</v>
      </c>
      <c r="AN24" s="2" t="s">
        <v>34</v>
      </c>
      <c r="AP24" s="9">
        <f>AP21*AP23</f>
        <v>3.9151528513809257</v>
      </c>
      <c r="AT24" s="2" t="s">
        <v>34</v>
      </c>
      <c r="AV24" s="9">
        <f>AV21*AV23</f>
        <v>4.1191867044078538</v>
      </c>
      <c r="AZ24" s="2" t="s">
        <v>34</v>
      </c>
      <c r="BB24" s="9">
        <f>BB21*BB23</f>
        <v>4.3336541494872929</v>
      </c>
      <c r="BF24" s="2" t="s">
        <v>34</v>
      </c>
      <c r="BH24" s="9">
        <f>BH21*BH23</f>
        <v>4.5590674503102484</v>
      </c>
      <c r="BL24" s="2" t="s">
        <v>34</v>
      </c>
      <c r="BN24" s="9">
        <f>BN21*BN23</f>
        <v>4.7959617555157905</v>
      </c>
      <c r="BR24" s="2" t="s">
        <v>34</v>
      </c>
      <c r="BT24" s="9">
        <f>BT21*BT23</f>
        <v>5.0448958774186323</v>
      </c>
      <c r="BX24" s="2" t="s">
        <v>34</v>
      </c>
      <c r="BZ24" s="9">
        <f>BZ21*BZ23</f>
        <v>5.3064530697081604</v>
      </c>
      <c r="CD24" s="2" t="s">
        <v>34</v>
      </c>
      <c r="CF24" s="9">
        <f>CF21*CF23</f>
        <v>5.5812418002436273</v>
      </c>
      <c r="CJ24" s="2" t="s">
        <v>34</v>
      </c>
      <c r="CL24" s="9">
        <f>CL21*CL23</f>
        <v>5.8698965145682829</v>
      </c>
      <c r="CP24" s="2" t="s">
        <v>34</v>
      </c>
      <c r="CR24" s="9">
        <f>CR21*CR23</f>
        <v>6.1730783852219462</v>
      </c>
    </row>
    <row r="25" spans="1:96">
      <c r="P25" s="2" t="s">
        <v>10</v>
      </c>
      <c r="R25" s="2">
        <f>R22*R23</f>
        <v>0</v>
      </c>
      <c r="V25" s="2" t="s">
        <v>10</v>
      </c>
      <c r="X25" s="2">
        <f>X22*X23</f>
        <v>0.24885888483490862</v>
      </c>
      <c r="AB25" s="2" t="s">
        <v>10</v>
      </c>
      <c r="AD25" s="2">
        <f>AD22*AD23</f>
        <v>0.23376763471470671</v>
      </c>
      <c r="AH25" s="2" t="s">
        <v>10</v>
      </c>
      <c r="AJ25" s="2">
        <f>AJ22*AJ23</f>
        <v>7.0612577034341234E-2</v>
      </c>
      <c r="AN25" s="2" t="s">
        <v>10</v>
      </c>
      <c r="AP25" s="2">
        <f>AP22*AP23</f>
        <v>0.12347783902589834</v>
      </c>
      <c r="AT25" s="2" t="s">
        <v>10</v>
      </c>
      <c r="AV25" s="2">
        <f>AV22*AV23</f>
        <v>0.32751169205282621</v>
      </c>
      <c r="AZ25" s="2" t="s">
        <v>10</v>
      </c>
      <c r="BB25" s="2">
        <f>BB22*BB23</f>
        <v>0.5419791371322652</v>
      </c>
      <c r="BF25" s="2" t="s">
        <v>10</v>
      </c>
      <c r="BH25" s="2">
        <f>BH22*BH23</f>
        <v>0.76739243795522105</v>
      </c>
      <c r="BL25" s="2" t="s">
        <v>10</v>
      </c>
      <c r="BN25" s="2">
        <f>BN22*BN23</f>
        <v>1.0042867431607636</v>
      </c>
      <c r="BR25" s="2" t="s">
        <v>10</v>
      </c>
      <c r="BT25" s="2">
        <f>BT22*BT23</f>
        <v>1.2532208650636052</v>
      </c>
      <c r="BX25" s="2" t="s">
        <v>10</v>
      </c>
      <c r="BZ25" s="2">
        <f>BZ22*BZ23</f>
        <v>1.5147780573531335</v>
      </c>
      <c r="CD25" s="2" t="s">
        <v>10</v>
      </c>
      <c r="CF25" s="2">
        <f>CF22*CF23</f>
        <v>1.7895667878885997</v>
      </c>
      <c r="CJ25" s="2" t="s">
        <v>10</v>
      </c>
      <c r="CL25" s="2">
        <f>CL22*CL23</f>
        <v>2.0782215022132555</v>
      </c>
      <c r="CP25" s="2" t="s">
        <v>10</v>
      </c>
      <c r="CR25" s="2">
        <f>CR22*CR23</f>
        <v>2.3814033728669188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INFO for Figure5.2</vt:lpstr>
      <vt:lpstr>Data for Figure5.2, Entropy</vt:lpstr>
      <vt:lpstr>L.logitstories</vt:lpstr>
      <vt:lpstr>Congestion</vt:lpstr>
      <vt:lpstr>MIP</vt:lpstr>
      <vt:lpstr>Laws</vt:lpstr>
      <vt:lpstr>ExecOrders</vt:lpstr>
      <vt:lpstr>Figure5.2</vt:lpstr>
      <vt:lpstr>FIG_L.logitstories</vt:lpstr>
      <vt:lpstr>FIG_Congestion</vt:lpstr>
      <vt:lpstr>FIG_Entropy</vt:lpstr>
      <vt:lpstr>FIG_mip</vt:lpstr>
      <vt:lpstr>FIG_Laws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Hypothetical State Analysis</dc:title>
  <dc:creator>Gateway Authorized Customer</dc:creator>
  <cp:lastModifiedBy>Amber</cp:lastModifiedBy>
  <dcterms:created xsi:type="dcterms:W3CDTF">2000-08-10T17:09:02Z</dcterms:created>
  <dcterms:modified xsi:type="dcterms:W3CDTF">2013-08-13T01:29:42Z</dcterms:modified>
</cp:coreProperties>
</file>